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"/>
    </mc:Choice>
  </mc:AlternateContent>
  <xr:revisionPtr revIDLastSave="0" documentId="8_{387C6F3B-44FA-4349-A8A1-0350B53695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1 IP Units" sheetId="1" r:id="rId1"/>
    <sheet name="Sheet3" sheetId="3" r:id="rId2"/>
  </sheets>
  <definedNames>
    <definedName name="_xlnm.Print_Area" localSheetId="0">'Form 410-1 IP Units'!$A$1:$N$51</definedName>
  </definedNames>
  <calcPr calcId="191029" iterate="1" iterateDelta="5.000000000000000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E41" i="1" l="1"/>
  <c r="F41" i="1" s="1"/>
  <c r="C29" i="1"/>
  <c r="D22" i="1"/>
  <c r="J22" i="1" s="1"/>
  <c r="F22" i="1" l="1"/>
  <c r="F29" i="1"/>
  <c r="K47" i="1" l="1"/>
  <c r="L47" i="1"/>
  <c r="M47" i="1"/>
  <c r="N47" i="1"/>
  <c r="J47" i="1"/>
  <c r="J23" i="1"/>
  <c r="J16" i="1" l="1"/>
  <c r="J32" i="1" l="1"/>
  <c r="J31" i="1"/>
  <c r="J30" i="1"/>
  <c r="J25" i="1"/>
  <c r="J24" i="1"/>
  <c r="N40" i="1"/>
  <c r="M40" i="1"/>
  <c r="L40" i="1"/>
  <c r="K40" i="1"/>
  <c r="J40" i="1"/>
  <c r="K43" i="1" l="1"/>
  <c r="M43" i="1"/>
  <c r="J43" i="1"/>
  <c r="N43" i="1"/>
  <c r="L43" i="1"/>
  <c r="K42" i="1"/>
  <c r="M42" i="1"/>
  <c r="J42" i="1"/>
  <c r="L42" i="1"/>
  <c r="N42" i="1"/>
  <c r="N45" i="1"/>
  <c r="N46" i="1" s="1"/>
  <c r="K45" i="1"/>
  <c r="K46" i="1" s="1"/>
  <c r="J45" i="1"/>
  <c r="J46" i="1" s="1"/>
  <c r="J48" i="1" s="1"/>
  <c r="J49" i="1" s="1"/>
  <c r="L45" i="1"/>
  <c r="L46" i="1" s="1"/>
  <c r="M45" i="1"/>
  <c r="M46" i="1" s="1"/>
  <c r="J17" i="1"/>
  <c r="J41" i="1" l="1"/>
  <c r="L41" i="1"/>
  <c r="K41" i="1"/>
  <c r="N41" i="1"/>
  <c r="M41" i="1"/>
  <c r="N48" i="1"/>
  <c r="N49" i="1" s="1"/>
  <c r="M48" i="1"/>
  <c r="M49" i="1" s="1"/>
  <c r="L48" i="1"/>
  <c r="L49" i="1" s="1"/>
  <c r="K48" i="1"/>
  <c r="K49" i="1" s="1"/>
  <c r="J29" i="1"/>
  <c r="J33" i="1"/>
  <c r="J34" i="1"/>
</calcChain>
</file>

<file path=xl/sharedStrings.xml><?xml version="1.0" encoding="utf-8"?>
<sst xmlns="http://schemas.openxmlformats.org/spreadsheetml/2006/main" count="158" uniqueCount="114">
  <si>
    <t>Company</t>
  </si>
  <si>
    <t>Date</t>
  </si>
  <si>
    <t>General Description</t>
  </si>
  <si>
    <t>Calculation Procedure</t>
  </si>
  <si>
    <t>-</t>
  </si>
  <si>
    <r>
      <t>A</t>
    </r>
    <r>
      <rPr>
        <vertAlign val="subscript"/>
        <sz val="12"/>
        <color theme="1"/>
        <rFont val="Calibri"/>
        <family val="2"/>
        <scheme val="minor"/>
      </rPr>
      <t>s</t>
    </r>
  </si>
  <si>
    <r>
      <t>A</t>
    </r>
    <r>
      <rPr>
        <vertAlign val="subscript"/>
        <sz val="12"/>
        <color theme="1"/>
        <rFont val="Calibri"/>
        <family val="2"/>
        <scheme val="minor"/>
      </rPr>
      <t>p</t>
    </r>
  </si>
  <si>
    <r>
      <t>A</t>
    </r>
    <r>
      <rPr>
        <vertAlign val="subscript"/>
        <sz val="12"/>
        <color theme="1"/>
        <rFont val="Calibri"/>
        <family val="2"/>
        <scheme val="minor"/>
      </rPr>
      <t>o</t>
    </r>
  </si>
  <si>
    <r>
      <t>D</t>
    </r>
    <r>
      <rPr>
        <vertAlign val="subscript"/>
        <sz val="12"/>
        <color theme="1"/>
        <rFont val="Calibri"/>
        <family val="2"/>
        <scheme val="minor"/>
      </rPr>
      <t>i</t>
    </r>
  </si>
  <si>
    <r>
      <t>N</t>
    </r>
    <r>
      <rPr>
        <vertAlign val="subscript"/>
        <sz val="12"/>
        <color theme="1"/>
        <rFont val="Calibri"/>
        <family val="2"/>
        <scheme val="minor"/>
      </rPr>
      <t>t</t>
    </r>
  </si>
  <si>
    <r>
      <t>L</t>
    </r>
    <r>
      <rPr>
        <vertAlign val="subscript"/>
        <sz val="12"/>
        <color theme="1"/>
        <rFont val="Calibri"/>
        <family val="2"/>
        <scheme val="minor"/>
      </rPr>
      <t>t</t>
    </r>
  </si>
  <si>
    <r>
      <t>A</t>
    </r>
    <r>
      <rPr>
        <vertAlign val="subscript"/>
        <sz val="12"/>
        <color theme="1"/>
        <rFont val="Calibri"/>
        <family val="2"/>
        <scheme val="minor"/>
      </rPr>
      <t>i</t>
    </r>
  </si>
  <si>
    <t>Fin Type and Thickness Profile</t>
  </si>
  <si>
    <t>Total External Coil Surface</t>
  </si>
  <si>
    <t>Item    No.</t>
  </si>
  <si>
    <t>Tube Inside Diameter</t>
  </si>
  <si>
    <t>Total Number of Tubes in Coil</t>
  </si>
  <si>
    <t>Total Internal Coil Surface Area</t>
  </si>
  <si>
    <t>B</t>
  </si>
  <si>
    <r>
      <t>D</t>
    </r>
    <r>
      <rPr>
        <vertAlign val="subscript"/>
        <sz val="12"/>
        <color theme="1"/>
        <rFont val="Calibri"/>
        <family val="2"/>
        <scheme val="minor"/>
      </rPr>
      <t>f</t>
    </r>
  </si>
  <si>
    <r>
      <t>L</t>
    </r>
    <r>
      <rPr>
        <vertAlign val="subscript"/>
        <sz val="12"/>
        <color theme="1"/>
        <rFont val="Calibri"/>
        <family val="2"/>
        <scheme val="minor"/>
      </rPr>
      <t>f</t>
    </r>
  </si>
  <si>
    <r>
      <t>L</t>
    </r>
    <r>
      <rPr>
        <vertAlign val="subscript"/>
        <sz val="12"/>
        <color theme="1"/>
        <rFont val="Calibri"/>
        <family val="2"/>
        <scheme val="minor"/>
      </rPr>
      <t>d</t>
    </r>
  </si>
  <si>
    <t>Surface Ratio</t>
  </si>
  <si>
    <t>Spiral Fin Outside Diameter</t>
  </si>
  <si>
    <t>11*</t>
  </si>
  <si>
    <t>12*</t>
  </si>
  <si>
    <r>
      <t>X</t>
    </r>
    <r>
      <rPr>
        <vertAlign val="subscript"/>
        <sz val="12"/>
        <color theme="1"/>
        <rFont val="Calibri"/>
        <family val="2"/>
        <scheme val="minor"/>
      </rPr>
      <t>e</t>
    </r>
  </si>
  <si>
    <r>
      <t>D</t>
    </r>
    <r>
      <rPr>
        <vertAlign val="subscript"/>
        <sz val="12"/>
        <color theme="1"/>
        <rFont val="Calibri"/>
        <family val="2"/>
        <scheme val="minor"/>
      </rPr>
      <t>o</t>
    </r>
  </si>
  <si>
    <r>
      <t>Y</t>
    </r>
    <r>
      <rPr>
        <vertAlign val="subscript"/>
        <sz val="12"/>
        <color theme="1"/>
        <rFont val="Calibri"/>
        <family val="2"/>
        <scheme val="minor"/>
      </rPr>
      <t>f</t>
    </r>
  </si>
  <si>
    <r>
      <t>X</t>
    </r>
    <r>
      <rPr>
        <vertAlign val="subscript"/>
        <sz val="12"/>
        <color theme="1"/>
        <rFont val="Calibri"/>
        <family val="2"/>
        <scheme val="minor"/>
      </rPr>
      <t>b</t>
    </r>
  </si>
  <si>
    <t>Tube Outside Diameter</t>
  </si>
  <si>
    <t>Fin Thickness for Fin of Uniform Thickness</t>
  </si>
  <si>
    <t>Fin Root Radius</t>
  </si>
  <si>
    <t>w</t>
  </si>
  <si>
    <t>Height of Equivalent Actual Annular Fin</t>
  </si>
  <si>
    <t>Radius Ratio of Equivalent Annular Fin</t>
  </si>
  <si>
    <r>
      <t>k</t>
    </r>
    <r>
      <rPr>
        <vertAlign val="subscript"/>
        <sz val="12"/>
        <color theme="1"/>
        <rFont val="Calibri"/>
        <family val="2"/>
        <scheme val="minor"/>
      </rPr>
      <t>f</t>
    </r>
  </si>
  <si>
    <r>
      <t>k</t>
    </r>
    <r>
      <rPr>
        <vertAlign val="subscript"/>
        <sz val="12"/>
        <color theme="1"/>
        <rFont val="Calibri"/>
        <family val="2"/>
        <scheme val="minor"/>
      </rPr>
      <t>t</t>
    </r>
  </si>
  <si>
    <r>
      <t>Y</t>
    </r>
    <r>
      <rPr>
        <vertAlign val="subscript"/>
        <sz val="12"/>
        <color theme="1"/>
        <rFont val="Calibri"/>
        <family val="2"/>
        <scheme val="minor"/>
      </rPr>
      <t>r</t>
    </r>
  </si>
  <si>
    <t>Fin Material Thermal Conductivity</t>
  </si>
  <si>
    <t>Tube Material Thermal Conductivity</t>
  </si>
  <si>
    <t>Fin Thickness at Root of Spiral Fins</t>
  </si>
  <si>
    <r>
      <t>R</t>
    </r>
    <r>
      <rPr>
        <vertAlign val="subscript"/>
        <sz val="12"/>
        <color theme="1"/>
        <rFont val="Calibri"/>
        <family val="2"/>
        <scheme val="minor"/>
      </rPr>
      <t>aD</t>
    </r>
  </si>
  <si>
    <r>
      <t>f</t>
    </r>
    <r>
      <rPr>
        <vertAlign val="subscript"/>
        <sz val="12"/>
        <color theme="1"/>
        <rFont val="Calibri"/>
        <family val="2"/>
        <scheme val="minor"/>
      </rPr>
      <t>a</t>
    </r>
  </si>
  <si>
    <t>Fin Efficiency Parameter</t>
  </si>
  <si>
    <t>Numerical Input and Formulas</t>
  </si>
  <si>
    <t>ϕ</t>
  </si>
  <si>
    <t>η</t>
  </si>
  <si>
    <t>Total Surface Effectiveness</t>
  </si>
  <si>
    <t>Thermal Resistance of Fin Based on Total Surface Effectiveness</t>
  </si>
  <si>
    <t>Thermal Resistance of Tube</t>
  </si>
  <si>
    <r>
      <t>R</t>
    </r>
    <r>
      <rPr>
        <vertAlign val="subscript"/>
        <sz val="12"/>
        <color theme="1"/>
        <rFont val="Calibri"/>
        <family val="2"/>
        <scheme val="minor"/>
      </rPr>
      <t>mD</t>
    </r>
  </si>
  <si>
    <r>
      <t>R</t>
    </r>
    <r>
      <rPr>
        <vertAlign val="subscript"/>
        <sz val="12"/>
        <color theme="1"/>
        <rFont val="Calibri"/>
        <family val="2"/>
        <scheme val="minor"/>
      </rPr>
      <t>t</t>
    </r>
  </si>
  <si>
    <r>
      <t>R</t>
    </r>
    <r>
      <rPr>
        <vertAlign val="subscript"/>
        <sz val="12"/>
        <color theme="1"/>
        <rFont val="Calibri"/>
        <family val="2"/>
        <scheme val="minor"/>
      </rPr>
      <t>f</t>
    </r>
  </si>
  <si>
    <t>Total Metal Resistance of Fin and Tube</t>
  </si>
  <si>
    <t>Combined Air Film plus Metal Thermal Resistance for Dry Surface Coil</t>
  </si>
  <si>
    <t>--</t>
  </si>
  <si>
    <t>CALCULATION PROCEDURE TO DETERMINE FIN EFFICIENCIES AND METAL THERMAL RESISTANCES (Imperial Units, IP)                                                                                                                                        AHRI CERTIFICATION PROGRAM FOR FORCED-CIRCULATION AIR-COOLING AND AIR-HEATING COILS</t>
  </si>
  <si>
    <t>Outside Radius of Equiv. Annular Area of Non-Circular, Annular or Spiral Fin</t>
  </si>
  <si>
    <t>Air Film Thermal Resistance for Dry Surface</t>
  </si>
  <si>
    <t>in</t>
  </si>
  <si>
    <r>
      <t>h</t>
    </r>
    <r>
      <rPr>
        <sz val="9"/>
        <color theme="1"/>
        <rFont val="Calibri"/>
        <family val="2"/>
      </rPr>
      <t>·</t>
    </r>
    <r>
      <rPr>
        <sz val="9"/>
        <color theme="1"/>
        <rFont val="Calibri"/>
        <family val="2"/>
        <scheme val="minor"/>
      </rPr>
      <t>ft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</rPr>
      <t>·°</t>
    </r>
    <r>
      <rPr>
        <sz val="9"/>
        <color theme="1"/>
        <rFont val="Calibri"/>
        <family val="2"/>
        <scheme val="minor"/>
      </rPr>
      <t>F /Btu</t>
    </r>
  </si>
  <si>
    <r>
      <t>Btu/ h</t>
    </r>
    <r>
      <rPr>
        <sz val="9"/>
        <color theme="1"/>
        <rFont val="Calibri"/>
        <family val="2"/>
      </rPr>
      <t>·</t>
    </r>
    <r>
      <rPr>
        <sz val="9"/>
        <color theme="1"/>
        <rFont val="Calibri"/>
        <family val="2"/>
        <scheme val="minor"/>
      </rPr>
      <t>ft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</rPr>
      <t>·°</t>
    </r>
    <r>
      <rPr>
        <sz val="9"/>
        <color theme="1"/>
        <rFont val="Calibri"/>
        <family val="2"/>
        <scheme val="minor"/>
      </rPr>
      <t>F</t>
    </r>
  </si>
  <si>
    <t>Dimensions</t>
  </si>
  <si>
    <t>Item Abbreviation</t>
  </si>
  <si>
    <r>
      <t>Area = (A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+ A</t>
    </r>
    <r>
      <rPr>
        <vertAlign val="subscript"/>
        <sz val="9"/>
        <color theme="1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>)</t>
    </r>
  </si>
  <si>
    <r>
      <t>Area = (</t>
    </r>
    <r>
      <rPr>
        <sz val="9"/>
        <color theme="1"/>
        <rFont val="Calibri"/>
        <family val="2"/>
      </rPr>
      <t>π·</t>
    </r>
    <r>
      <rPr>
        <sz val="9"/>
        <color theme="1"/>
        <rFont val="Calibri"/>
        <family val="2"/>
        <scheme val="minor"/>
      </rPr>
      <t>D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*N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*L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)/144</t>
    </r>
  </si>
  <si>
    <r>
      <t>Ratio = (A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/A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)</t>
    </r>
  </si>
  <si>
    <t>Fin Length Perpendicular to Direction of Tubes                                                       * For non-circular shaped fins only</t>
  </si>
  <si>
    <t>Fin Depth in Direction of Air Flow                                                                    * For non-circular shaped fins only</t>
  </si>
  <si>
    <r>
      <t>X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= sqrt((L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*L</t>
    </r>
    <r>
      <rPr>
        <vertAlign val="subscript"/>
        <sz val="9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)/(</t>
    </r>
    <r>
      <rPr>
        <sz val="9"/>
        <color theme="1"/>
        <rFont val="Calibri"/>
        <family val="2"/>
      </rPr>
      <t>π*N</t>
    </r>
    <r>
      <rPr>
        <vertAlign val="subscript"/>
        <sz val="9"/>
        <color theme="1"/>
        <rFont val="Calibri"/>
        <family val="2"/>
      </rPr>
      <t>t</t>
    </r>
    <r>
      <rPr>
        <sz val="9"/>
        <color theme="1"/>
        <rFont val="Calibri"/>
        <family val="2"/>
      </rPr>
      <t>))</t>
    </r>
  </si>
  <si>
    <r>
      <t>X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= sqrt((L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*L</t>
    </r>
    <r>
      <rPr>
        <vertAlign val="subscript"/>
        <sz val="9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)/(π))</t>
    </r>
  </si>
  <si>
    <r>
      <t>X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= D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/2</t>
    </r>
  </si>
  <si>
    <r>
      <t>X</t>
    </r>
    <r>
      <rPr>
        <vertAlign val="sub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= (D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 xml:space="preserve"> + Y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)/2</t>
    </r>
  </si>
  <si>
    <r>
      <t>X</t>
    </r>
    <r>
      <rPr>
        <vertAlign val="sub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= (D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 xml:space="preserve"> + 2*Y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)/2</t>
    </r>
  </si>
  <si>
    <r>
      <t>X</t>
    </r>
    <r>
      <rPr>
        <vertAlign val="sub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= (D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)/2</t>
    </r>
  </si>
  <si>
    <r>
      <t>w = X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- X</t>
    </r>
    <r>
      <rPr>
        <vertAlign val="subscript"/>
        <sz val="9"/>
        <color theme="1"/>
        <rFont val="Calibri"/>
        <family val="2"/>
        <scheme val="minor"/>
      </rPr>
      <t>b</t>
    </r>
  </si>
  <si>
    <r>
      <t>X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/X</t>
    </r>
    <r>
      <rPr>
        <vertAlign val="sub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= X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/X</t>
    </r>
    <r>
      <rPr>
        <vertAlign val="subscript"/>
        <sz val="9"/>
        <color theme="1"/>
        <rFont val="Calibri"/>
        <family val="2"/>
        <scheme val="minor"/>
      </rPr>
      <t>b</t>
    </r>
  </si>
  <si>
    <r>
      <t>For Dry Surface  f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= 1/R</t>
    </r>
    <r>
      <rPr>
        <vertAlign val="subscript"/>
        <sz val="9"/>
        <color theme="1"/>
        <rFont val="Calibri"/>
        <family val="2"/>
        <scheme val="minor"/>
      </rPr>
      <t xml:space="preserve">aD </t>
    </r>
    <r>
      <rPr>
        <sz val="9"/>
        <color theme="1"/>
        <rFont val="Calibri"/>
        <family val="2"/>
        <scheme val="minor"/>
      </rPr>
      <t xml:space="preserve">                            For Wet Surface f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 = 1/R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* (m"/c</t>
    </r>
    <r>
      <rPr>
        <vertAlign val="subscript"/>
        <sz val="9"/>
        <color theme="1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>)</t>
    </r>
  </si>
  <si>
    <r>
      <t xml:space="preserve">     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= 1/f</t>
    </r>
    <r>
      <rPr>
        <vertAlign val="subscript"/>
        <sz val="9"/>
        <color theme="1"/>
        <rFont val="Calibri"/>
        <family val="2"/>
        <scheme val="minor"/>
      </rPr>
      <t>a</t>
    </r>
  </si>
  <si>
    <r>
      <t>IP = w*sqrt(f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/(6*k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*Y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))</t>
    </r>
  </si>
  <si>
    <r>
      <t>IP = w*sqrt(f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/(6*k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*Y</t>
    </r>
    <r>
      <rPr>
        <vertAlign val="subscript"/>
        <sz val="9"/>
        <color theme="1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))</t>
    </r>
  </si>
  <si>
    <r>
      <t>η = ((</t>
    </r>
    <r>
      <rPr>
        <i/>
        <sz val="9"/>
        <color theme="1"/>
        <rFont val="Calibri"/>
        <family val="2"/>
        <scheme val="minor"/>
      </rPr>
      <t>ϕ</t>
    </r>
    <r>
      <rPr>
        <sz val="9"/>
        <color theme="1"/>
        <rFont val="Calibri"/>
        <family val="2"/>
        <scheme val="minor"/>
      </rPr>
      <t>*A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) + A</t>
    </r>
    <r>
      <rPr>
        <vertAlign val="subscript"/>
        <sz val="9"/>
        <color theme="1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>)/A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 xml:space="preserve"> </t>
    </r>
  </si>
  <si>
    <r>
      <t>R</t>
    </r>
    <r>
      <rPr>
        <vertAlign val="subscript"/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 xml:space="preserve"> = [(1-η)/η)](1/f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</si>
  <si>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IP = ((B*D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)/(24*k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))*ln(D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/D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)</t>
    </r>
  </si>
  <si>
    <r>
      <t>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 xml:space="preserve"> = R</t>
    </r>
    <r>
      <rPr>
        <vertAlign val="subscript"/>
        <sz val="9"/>
        <color theme="1"/>
        <rFont val="Calibri"/>
        <family val="2"/>
        <scheme val="minor"/>
      </rPr>
      <t xml:space="preserve">f </t>
    </r>
    <r>
      <rPr>
        <sz val="9"/>
        <color theme="1"/>
        <rFont val="Calibri"/>
        <family val="2"/>
        <scheme val="minor"/>
      </rPr>
      <t>+ R</t>
    </r>
    <r>
      <rPr>
        <vertAlign val="subscript"/>
        <sz val="9"/>
        <color theme="1"/>
        <rFont val="Calibri"/>
        <family val="2"/>
        <scheme val="minor"/>
      </rPr>
      <t>t</t>
    </r>
  </si>
  <si>
    <r>
      <t>ft</t>
    </r>
    <r>
      <rPr>
        <vertAlign val="superscript"/>
        <sz val="9"/>
        <color theme="1"/>
        <rFont val="Calibri"/>
        <family val="2"/>
        <scheme val="minor"/>
      </rPr>
      <t>2</t>
    </r>
  </si>
  <si>
    <t>value1</t>
  </si>
  <si>
    <t>value 2</t>
  </si>
  <si>
    <t>value 3</t>
  </si>
  <si>
    <t>value 4</t>
  </si>
  <si>
    <t>value 5</t>
  </si>
  <si>
    <t>Air-Side Film Heat Transfer Coefficient                                                       Note:  Arbitrarily assume various values, covering application ratings -suggested range 4 - 64</t>
  </si>
  <si>
    <t>Fin Type</t>
  </si>
  <si>
    <t>Fin Collar Type</t>
  </si>
  <si>
    <t>- for Plate Type Fins w/ Collars Not Touching Adjacent Fins</t>
  </si>
  <si>
    <t>- for Plate Type Fins w/ Collars Touching Adjacent Fins</t>
  </si>
  <si>
    <t>- For Continuous Plate Fin</t>
  </si>
  <si>
    <t>- For Spiral Fin (Smooth and Crimped)</t>
  </si>
  <si>
    <t>- For Individually-Finned Tube</t>
  </si>
  <si>
    <t>- For Spiral Fins</t>
  </si>
  <si>
    <t>- For Plate Type Fins</t>
  </si>
  <si>
    <r>
      <t>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mD</t>
    </r>
  </si>
  <si>
    <t>Finned Tube Length</t>
  </si>
  <si>
    <r>
      <t>Btu</t>
    </r>
    <r>
      <rPr>
        <sz val="8"/>
        <color theme="1"/>
        <rFont val="Calibri"/>
        <family val="2"/>
      </rPr>
      <t>·ft</t>
    </r>
    <r>
      <rPr>
        <sz val="8"/>
        <color theme="1"/>
        <rFont val="Calibri"/>
        <family val="2"/>
        <scheme val="minor"/>
      </rPr>
      <t>/ 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</si>
  <si>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X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/X</t>
    </r>
    <r>
      <rPr>
        <vertAlign val="subscript"/>
        <sz val="11"/>
        <color theme="1"/>
        <rFont val="Calibri"/>
        <family val="2"/>
        <scheme val="minor"/>
      </rPr>
      <t>b</t>
    </r>
  </si>
  <si>
    <t>Choose</t>
  </si>
  <si>
    <t>- for Plate Type Fins w/o Collars or Spiral Fins</t>
  </si>
  <si>
    <t>See table 5</t>
  </si>
  <si>
    <t>Secondary Surface Area     (See Appendix D, AHRI Std 410)</t>
  </si>
  <si>
    <t>Primary Surface Area     (See Appendix D, AHRI Std 410)</t>
  </si>
  <si>
    <t>Mean Fin Efficiency     See fig. 29 and 32</t>
  </si>
  <si>
    <r>
      <t>Plot (R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>) vs.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on rectilinear coordinates as shown in Fig. 13</t>
    </r>
  </si>
  <si>
    <r>
      <t>Plot R</t>
    </r>
    <r>
      <rPr>
        <vertAlign val="subscript"/>
        <sz val="9"/>
        <color theme="1"/>
        <rFont val="Calibri"/>
        <family val="2"/>
        <scheme val="minor"/>
      </rPr>
      <t>mD</t>
    </r>
    <r>
      <rPr>
        <sz val="9"/>
        <color theme="1"/>
        <rFont val="Calibri"/>
        <family val="2"/>
        <scheme val="minor"/>
      </rPr>
      <t xml:space="preserve"> vs. 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on rectilinear coordinates as shown in Fig.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</si>
</sst>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</font>
    <font>
      <i/>
      <sz val="12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0" fillId="0" borderId="1" xfId="0" applyBorder="1"/>
    <xf numFmtId="1" fontId="4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1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7" xfId="0" applyBorder="1"/>
    <xf numFmtId="1" fontId="4" fillId="0" borderId="11" xfId="0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0" fillId="0" borderId="12" xfId="0" applyNumberForma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4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4" xfId="0" applyFill="1" applyBorder="1"/>
    <xf numFmtId="0" fontId="0" fillId="4" borderId="0" xfId="0" applyFill="1"/>
    <xf numFmtId="0" fontId="0" fillId="4" borderId="15" xfId="0" applyFill="1" applyBorder="1"/>
    <xf numFmtId="0" fontId="9" fillId="4" borderId="14" xfId="0" applyFont="1" applyFill="1" applyBorder="1"/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1" fontId="0" fillId="0" borderId="11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quotePrefix="1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5" fillId="5" borderId="2" xfId="0" quotePrefix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5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1" fontId="4" fillId="3" borderId="11" xfId="0" applyNumberFormat="1" applyFont="1" applyFill="1" applyBorder="1" applyAlignment="1">
      <alignment horizontal="center" vertical="center"/>
    </xf>
    <xf numFmtId="0" fontId="5" fillId="3" borderId="0" xfId="0" quotePrefix="1" applyFont="1" applyFill="1" applyAlignment="1">
      <alignment vertical="center" wrapText="1"/>
    </xf>
    <xf numFmtId="0" fontId="5" fillId="3" borderId="2" xfId="0" quotePrefix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vertical="center"/>
    </xf>
    <xf numFmtId="1" fontId="0" fillId="3" borderId="12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5" borderId="2" xfId="0" quotePrefix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16" fillId="0" borderId="2" xfId="0" applyFont="1" applyBorder="1"/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0" fillId="0" borderId="2" xfId="0" applyFont="1" applyBorder="1"/>
    <xf numFmtId="0" fontId="5" fillId="5" borderId="2" xfId="0" applyFont="1" applyFill="1" applyBorder="1" applyAlignment="1">
      <alignment vertical="center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quotePrefix="1" applyFont="1" applyFill="1" applyBorder="1" applyAlignment="1">
      <alignment vertical="center" wrapText="1"/>
    </xf>
    <xf numFmtId="0" fontId="10" fillId="3" borderId="2" xfId="0" quotePrefix="1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0" fillId="0" borderId="6" xfId="0" applyBorder="1"/>
    <xf numFmtId="0" fontId="0" fillId="0" borderId="1" xfId="0" applyBorder="1"/>
    <xf numFmtId="0" fontId="10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0" fillId="3" borderId="1" xfId="0" quotePrefix="1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9" xfId="0" quotePrefix="1" applyFont="1" applyFill="1" applyBorder="1" applyAlignment="1">
      <alignment horizontal="left" vertical="center" wrapText="1"/>
    </xf>
    <xf numFmtId="0" fontId="10" fillId="3" borderId="10" xfId="0" quotePrefix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43" zoomScaleNormal="100" workbookViewId="0">
      <selection activeCell="C10" sqref="C10:E10"/>
    </sheetView>
  </sheetViews>
  <sheetFormatPr defaultRowHeight="15.75" x14ac:dyDescent="0.25"/>
  <cols>
    <col min="1" max="1" width="5.7109375" style="2" customWidth="1"/>
    <col min="2" max="2" width="5.140625" style="3" customWidth="1"/>
    <col min="3" max="3" width="16.85546875" customWidth="1"/>
    <col min="4" max="4" width="12.140625" customWidth="1"/>
    <col min="5" max="5" width="20.42578125" customWidth="1"/>
    <col min="6" max="6" width="10.5703125" customWidth="1"/>
    <col min="7" max="7" width="11.7109375" customWidth="1"/>
    <col min="8" max="8" width="4.5703125" customWidth="1"/>
    <col min="9" max="9" width="11.28515625" style="1" bestFit="1" customWidth="1"/>
    <col min="10" max="14" width="7" customWidth="1"/>
  </cols>
  <sheetData>
    <row r="1" spans="1:17" ht="12" customHeight="1" x14ac:dyDescent="0.25">
      <c r="A1" s="150" t="s">
        <v>57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</row>
    <row r="2" spans="1:17" ht="18" customHeight="1" x14ac:dyDescent="0.25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17" ht="6.75" customHeight="1" x14ac:dyDescent="0.25">
      <c r="A3" s="35"/>
      <c r="N3" s="26"/>
    </row>
    <row r="4" spans="1:17" ht="18" customHeight="1" x14ac:dyDescent="0.25">
      <c r="A4" s="142" t="s">
        <v>0</v>
      </c>
      <c r="B4" s="143"/>
      <c r="C4" s="143"/>
      <c r="D4" s="143"/>
      <c r="E4" s="143"/>
      <c r="F4" s="143"/>
      <c r="G4" s="143"/>
      <c r="I4" s="143" t="s">
        <v>1</v>
      </c>
      <c r="J4" s="143"/>
      <c r="N4" s="26"/>
    </row>
    <row r="5" spans="1:17" ht="6.75" customHeight="1" x14ac:dyDescent="0.25">
      <c r="A5" s="36"/>
      <c r="B5" s="37"/>
      <c r="C5" s="6"/>
      <c r="D5" s="6"/>
      <c r="E5" s="6"/>
      <c r="F5" s="6"/>
      <c r="G5" s="6"/>
      <c r="H5" s="6"/>
      <c r="I5" s="38"/>
      <c r="J5" s="6"/>
      <c r="K5" s="6"/>
      <c r="L5" s="6"/>
      <c r="M5" s="6"/>
      <c r="N5" s="27"/>
    </row>
    <row r="6" spans="1:17" ht="66" customHeight="1" x14ac:dyDescent="0.25">
      <c r="A6" s="17" t="s">
        <v>14</v>
      </c>
      <c r="B6" s="17" t="s">
        <v>64</v>
      </c>
      <c r="C6" s="164" t="s">
        <v>2</v>
      </c>
      <c r="D6" s="165"/>
      <c r="E6" s="165"/>
      <c r="F6" s="165" t="s">
        <v>3</v>
      </c>
      <c r="G6" s="99"/>
      <c r="H6" s="99"/>
      <c r="I6" s="12" t="s">
        <v>63</v>
      </c>
      <c r="J6" s="18" t="s">
        <v>45</v>
      </c>
      <c r="K6" s="39"/>
      <c r="L6" s="40"/>
      <c r="M6" s="40"/>
      <c r="N6" s="41"/>
    </row>
    <row r="7" spans="1:17" s="15" customFormat="1" ht="18" customHeight="1" x14ac:dyDescent="0.25">
      <c r="A7" s="16">
        <v>1</v>
      </c>
      <c r="B7" s="34" t="s">
        <v>4</v>
      </c>
      <c r="C7" s="99" t="s">
        <v>12</v>
      </c>
      <c r="D7" s="99"/>
      <c r="E7" s="99"/>
      <c r="F7" s="141"/>
      <c r="G7" s="141"/>
      <c r="H7" s="141"/>
      <c r="I7" s="29" t="s">
        <v>56</v>
      </c>
      <c r="J7" s="65"/>
      <c r="K7" s="42"/>
      <c r="L7" s="43"/>
      <c r="M7" s="43"/>
      <c r="N7" s="44"/>
    </row>
    <row r="8" spans="1:17" s="15" customFormat="1" ht="18" customHeight="1" x14ac:dyDescent="0.25">
      <c r="A8" s="16"/>
      <c r="B8" s="34" t="s">
        <v>4</v>
      </c>
      <c r="C8" s="145" t="s">
        <v>93</v>
      </c>
      <c r="D8" s="145"/>
      <c r="E8" s="145"/>
      <c r="F8" s="146" t="s">
        <v>106</v>
      </c>
      <c r="G8" s="146"/>
      <c r="H8" s="146"/>
      <c r="I8" s="29" t="s">
        <v>56</v>
      </c>
      <c r="J8" s="29" t="s">
        <v>56</v>
      </c>
      <c r="K8" s="42"/>
      <c r="L8" s="43"/>
      <c r="M8" s="43"/>
      <c r="N8" s="44"/>
      <c r="P8" s="31"/>
      <c r="Q8" s="31"/>
    </row>
    <row r="9" spans="1:17" s="15" customFormat="1" ht="27.95" customHeight="1" x14ac:dyDescent="0.25">
      <c r="A9" s="16"/>
      <c r="B9" s="34" t="s">
        <v>4</v>
      </c>
      <c r="C9" s="145" t="s">
        <v>94</v>
      </c>
      <c r="D9" s="145"/>
      <c r="E9" s="145"/>
      <c r="F9" s="147" t="s">
        <v>106</v>
      </c>
      <c r="G9" s="148"/>
      <c r="H9" s="149"/>
      <c r="I9" s="29" t="s">
        <v>56</v>
      </c>
      <c r="J9" s="29" t="s">
        <v>56</v>
      </c>
      <c r="K9" s="42"/>
      <c r="L9" s="43"/>
      <c r="M9" s="43"/>
      <c r="N9" s="44"/>
      <c r="P9" s="55"/>
      <c r="Q9" s="56"/>
    </row>
    <row r="10" spans="1:17" ht="18" customHeight="1" x14ac:dyDescent="0.25">
      <c r="A10" s="13">
        <v>2</v>
      </c>
      <c r="B10" s="14" t="s">
        <v>5</v>
      </c>
      <c r="C10" s="144" t="s">
        <v>109</v>
      </c>
      <c r="D10" s="144"/>
      <c r="E10" s="144"/>
      <c r="F10" s="141"/>
      <c r="G10" s="141"/>
      <c r="H10" s="141"/>
      <c r="I10" s="30" t="s">
        <v>86</v>
      </c>
      <c r="J10" s="21"/>
      <c r="K10" s="45"/>
      <c r="L10" s="46"/>
      <c r="M10" s="46"/>
      <c r="N10" s="47"/>
    </row>
    <row r="11" spans="1:17" ht="18" customHeight="1" x14ac:dyDescent="0.25">
      <c r="A11" s="13">
        <v>3</v>
      </c>
      <c r="B11" s="14" t="s">
        <v>6</v>
      </c>
      <c r="C11" s="144" t="s">
        <v>110</v>
      </c>
      <c r="D11" s="144"/>
      <c r="E11" s="144"/>
      <c r="F11" s="141"/>
      <c r="G11" s="141"/>
      <c r="H11" s="141"/>
      <c r="I11" s="30" t="s">
        <v>86</v>
      </c>
      <c r="J11" s="21"/>
      <c r="K11" s="45"/>
      <c r="L11" s="46"/>
      <c r="M11" s="46"/>
      <c r="N11" s="47"/>
    </row>
    <row r="12" spans="1:17" ht="18" customHeight="1" x14ac:dyDescent="0.25">
      <c r="A12" s="13">
        <v>4</v>
      </c>
      <c r="B12" s="14" t="s">
        <v>7</v>
      </c>
      <c r="C12" s="99" t="s">
        <v>13</v>
      </c>
      <c r="D12" s="99"/>
      <c r="E12" s="99"/>
      <c r="F12" s="141" t="s">
        <v>65</v>
      </c>
      <c r="G12" s="141"/>
      <c r="H12" s="141"/>
      <c r="I12" s="30" t="s">
        <v>86</v>
      </c>
      <c r="J12" s="22">
        <f>J10+J11</f>
        <v>0</v>
      </c>
      <c r="K12" s="45"/>
      <c r="L12" s="46"/>
      <c r="M12" s="46"/>
      <c r="N12" s="47"/>
    </row>
    <row r="13" spans="1:17" ht="18" customHeight="1" x14ac:dyDescent="0.25">
      <c r="A13" s="13">
        <v>5</v>
      </c>
      <c r="B13" s="14" t="s">
        <v>8</v>
      </c>
      <c r="C13" s="99" t="s">
        <v>15</v>
      </c>
      <c r="D13" s="99"/>
      <c r="E13" s="99"/>
      <c r="F13" s="141"/>
      <c r="G13" s="141"/>
      <c r="H13" s="141"/>
      <c r="I13" s="30" t="s">
        <v>60</v>
      </c>
      <c r="J13" s="21"/>
      <c r="K13" s="45"/>
      <c r="L13" s="46"/>
      <c r="M13" s="46"/>
      <c r="N13" s="47"/>
    </row>
    <row r="14" spans="1:17" ht="18" customHeight="1" x14ac:dyDescent="0.25">
      <c r="A14" s="13">
        <v>6</v>
      </c>
      <c r="B14" s="14" t="s">
        <v>9</v>
      </c>
      <c r="C14" s="122" t="s">
        <v>16</v>
      </c>
      <c r="D14" s="123"/>
      <c r="E14" s="124"/>
      <c r="F14" s="93"/>
      <c r="G14" s="93"/>
      <c r="H14" s="93"/>
      <c r="I14" s="29" t="s">
        <v>56</v>
      </c>
      <c r="J14" s="23"/>
      <c r="K14" s="45"/>
      <c r="L14" s="46"/>
      <c r="M14" s="46"/>
      <c r="N14" s="47"/>
    </row>
    <row r="15" spans="1:17" ht="18" customHeight="1" x14ac:dyDescent="0.25">
      <c r="A15" s="13">
        <v>7</v>
      </c>
      <c r="B15" s="14" t="s">
        <v>10</v>
      </c>
      <c r="C15" s="99" t="s">
        <v>103</v>
      </c>
      <c r="D15" s="99"/>
      <c r="E15" s="99"/>
      <c r="F15" s="93"/>
      <c r="G15" s="93"/>
      <c r="H15" s="93"/>
      <c r="I15" s="30" t="s">
        <v>60</v>
      </c>
      <c r="J15" s="23"/>
      <c r="K15" s="45"/>
      <c r="L15" s="46"/>
      <c r="M15" s="46"/>
      <c r="N15" s="47"/>
    </row>
    <row r="16" spans="1:17" ht="18" customHeight="1" x14ac:dyDescent="0.25">
      <c r="A16" s="13">
        <v>8</v>
      </c>
      <c r="B16" s="14" t="s">
        <v>11</v>
      </c>
      <c r="C16" s="99" t="s">
        <v>17</v>
      </c>
      <c r="D16" s="99"/>
      <c r="E16" s="99"/>
      <c r="F16" s="93" t="s">
        <v>66</v>
      </c>
      <c r="G16" s="93"/>
      <c r="H16" s="93"/>
      <c r="I16" s="30" t="s">
        <v>86</v>
      </c>
      <c r="J16" s="20">
        <f>(PI()*J13*J14*J15)/144</f>
        <v>0</v>
      </c>
      <c r="K16" s="48"/>
      <c r="L16" s="46"/>
      <c r="M16" s="46"/>
      <c r="N16" s="47"/>
    </row>
    <row r="17" spans="1:15" ht="18" customHeight="1" x14ac:dyDescent="0.25">
      <c r="A17" s="13">
        <v>9</v>
      </c>
      <c r="B17" s="14" t="s">
        <v>18</v>
      </c>
      <c r="C17" s="99" t="s">
        <v>22</v>
      </c>
      <c r="D17" s="99"/>
      <c r="E17" s="99"/>
      <c r="F17" s="93" t="s">
        <v>67</v>
      </c>
      <c r="G17" s="93"/>
      <c r="H17" s="93"/>
      <c r="I17" s="29" t="s">
        <v>56</v>
      </c>
      <c r="J17" s="63">
        <f>IF(OR(J12=0,J16=0),0,J12/J16)</f>
        <v>0</v>
      </c>
      <c r="K17" s="45"/>
      <c r="L17" s="46"/>
      <c r="M17" s="46"/>
      <c r="N17" s="47"/>
    </row>
    <row r="18" spans="1:15" ht="18" customHeight="1" x14ac:dyDescent="0.25">
      <c r="A18" s="13">
        <v>10</v>
      </c>
      <c r="B18" s="14" t="s">
        <v>19</v>
      </c>
      <c r="C18" s="99" t="s">
        <v>23</v>
      </c>
      <c r="D18" s="99"/>
      <c r="E18" s="99"/>
      <c r="F18" s="93"/>
      <c r="G18" s="93"/>
      <c r="H18" s="93"/>
      <c r="I18" s="30" t="s">
        <v>60</v>
      </c>
      <c r="J18" s="23"/>
      <c r="K18" s="45"/>
      <c r="L18" s="46"/>
      <c r="M18" s="46"/>
      <c r="N18" s="47"/>
    </row>
    <row r="19" spans="1:15" ht="30" customHeight="1" x14ac:dyDescent="0.25">
      <c r="A19" s="13" t="s">
        <v>24</v>
      </c>
      <c r="B19" s="14" t="s">
        <v>20</v>
      </c>
      <c r="C19" s="99" t="s">
        <v>68</v>
      </c>
      <c r="D19" s="99"/>
      <c r="E19" s="99"/>
      <c r="F19" s="93"/>
      <c r="G19" s="93"/>
      <c r="H19" s="93"/>
      <c r="I19" s="30" t="s">
        <v>60</v>
      </c>
      <c r="J19" s="23"/>
      <c r="K19" s="45"/>
      <c r="L19" s="46"/>
      <c r="M19" s="46"/>
      <c r="N19" s="47"/>
    </row>
    <row r="20" spans="1:15" ht="30" customHeight="1" x14ac:dyDescent="0.25">
      <c r="A20" s="13" t="s">
        <v>25</v>
      </c>
      <c r="B20" s="14" t="s">
        <v>21</v>
      </c>
      <c r="C20" s="99" t="s">
        <v>69</v>
      </c>
      <c r="D20" s="99"/>
      <c r="E20" s="99"/>
      <c r="F20" s="93"/>
      <c r="G20" s="93"/>
      <c r="H20" s="93"/>
      <c r="I20" s="30" t="s">
        <v>60</v>
      </c>
      <c r="J20" s="23"/>
      <c r="K20" s="45"/>
      <c r="L20" s="46"/>
      <c r="M20" s="46"/>
      <c r="N20" s="47"/>
    </row>
    <row r="21" spans="1:15" ht="30" customHeight="1" x14ac:dyDescent="0.25">
      <c r="A21" s="32">
        <v>13</v>
      </c>
      <c r="B21" s="33" t="s">
        <v>26</v>
      </c>
      <c r="C21" s="156" t="s">
        <v>58</v>
      </c>
      <c r="D21" s="156"/>
      <c r="E21" s="157"/>
      <c r="F21" s="93"/>
      <c r="G21" s="93"/>
      <c r="H21" s="93"/>
      <c r="I21" s="29" t="s">
        <v>56</v>
      </c>
      <c r="J21" s="20"/>
      <c r="K21" s="45"/>
      <c r="L21" s="46"/>
      <c r="M21" s="46"/>
      <c r="N21" s="47"/>
    </row>
    <row r="22" spans="1:15" ht="18.75" customHeight="1" x14ac:dyDescent="0.25">
      <c r="A22" s="52"/>
      <c r="B22" s="28"/>
      <c r="C22" s="61"/>
      <c r="D22" s="108" t="str">
        <f>IF(F8="Choose","Select Fin Type Above","- For "&amp;F8)</f>
        <v>Select Fin Type Above</v>
      </c>
      <c r="E22" s="109"/>
      <c r="F22" s="138" t="str">
        <f>IF(D22=D23,F23,IF(D22=D24,F24,IF(D22=D25,F25,"")))</f>
        <v/>
      </c>
      <c r="G22" s="139"/>
      <c r="H22" s="140"/>
      <c r="I22" s="57" t="s">
        <v>60</v>
      </c>
      <c r="J22" s="58">
        <f>IF(J14=0,0,IF(D22=D23,J23,IF(D22=D24,J24,IF(D22=D25,J25,0))))</f>
        <v>0</v>
      </c>
      <c r="K22" s="45"/>
      <c r="L22" s="46"/>
      <c r="M22" s="46"/>
      <c r="N22" s="47"/>
    </row>
    <row r="23" spans="1:15" s="77" customFormat="1" ht="18.75" customHeight="1" x14ac:dyDescent="0.25">
      <c r="A23" s="72"/>
      <c r="B23" s="73"/>
      <c r="C23" s="74"/>
      <c r="D23" s="158" t="s">
        <v>97</v>
      </c>
      <c r="E23" s="159"/>
      <c r="F23" s="133" t="s">
        <v>70</v>
      </c>
      <c r="G23" s="133"/>
      <c r="H23" s="133"/>
      <c r="I23" s="75" t="s">
        <v>60</v>
      </c>
      <c r="J23" s="63">
        <f>IF(J19*J20=0,0,SQRT((J19*J20)/(PI()*J14)))</f>
        <v>0</v>
      </c>
      <c r="K23" s="45"/>
      <c r="L23" s="46"/>
      <c r="M23" s="46"/>
      <c r="N23" s="47"/>
      <c r="O23" s="76"/>
    </row>
    <row r="24" spans="1:15" s="77" customFormat="1" ht="18.75" customHeight="1" x14ac:dyDescent="0.25">
      <c r="A24" s="73"/>
      <c r="B24" s="73"/>
      <c r="C24" s="74"/>
      <c r="D24" s="160" t="s">
        <v>99</v>
      </c>
      <c r="E24" s="161"/>
      <c r="F24" s="133" t="s">
        <v>71</v>
      </c>
      <c r="G24" s="133"/>
      <c r="H24" s="133"/>
      <c r="I24" s="75" t="s">
        <v>60</v>
      </c>
      <c r="J24" s="63">
        <f>SQRT((J19*J20)/(PI()))</f>
        <v>0</v>
      </c>
      <c r="K24" s="45"/>
      <c r="L24" s="46"/>
      <c r="M24" s="46"/>
      <c r="N24" s="47"/>
      <c r="O24" s="76"/>
    </row>
    <row r="25" spans="1:15" s="76" customFormat="1" ht="18.75" customHeight="1" x14ac:dyDescent="0.25">
      <c r="A25" s="78"/>
      <c r="B25" s="78"/>
      <c r="C25" s="74"/>
      <c r="D25" s="162" t="s">
        <v>98</v>
      </c>
      <c r="E25" s="163"/>
      <c r="F25" s="133" t="s">
        <v>72</v>
      </c>
      <c r="G25" s="133"/>
      <c r="H25" s="133"/>
      <c r="I25" s="75" t="s">
        <v>60</v>
      </c>
      <c r="J25" s="75">
        <f>J18/2</f>
        <v>0</v>
      </c>
      <c r="K25" s="42"/>
      <c r="L25" s="43"/>
      <c r="M25" s="43"/>
      <c r="N25" s="44"/>
    </row>
    <row r="26" spans="1:15" ht="18.75" customHeight="1" x14ac:dyDescent="0.35">
      <c r="A26" s="4">
        <v>14</v>
      </c>
      <c r="B26" s="5" t="s">
        <v>27</v>
      </c>
      <c r="C26" s="99" t="s">
        <v>30</v>
      </c>
      <c r="D26" s="99"/>
      <c r="E26" s="99"/>
      <c r="F26" s="99"/>
      <c r="G26" s="99"/>
      <c r="H26" s="99"/>
      <c r="I26" s="30" t="s">
        <v>60</v>
      </c>
      <c r="J26" s="23"/>
      <c r="K26" s="45"/>
      <c r="L26" s="46"/>
      <c r="M26" s="46"/>
      <c r="N26" s="47"/>
    </row>
    <row r="27" spans="1:15" ht="18.75" customHeight="1" x14ac:dyDescent="0.35">
      <c r="A27" s="4">
        <v>15</v>
      </c>
      <c r="B27" s="5" t="s">
        <v>28</v>
      </c>
      <c r="C27" s="99" t="s">
        <v>31</v>
      </c>
      <c r="D27" s="99"/>
      <c r="E27" s="99"/>
      <c r="F27" s="99"/>
      <c r="G27" s="99"/>
      <c r="H27" s="99"/>
      <c r="I27" s="30" t="s">
        <v>60</v>
      </c>
      <c r="J27" s="23"/>
      <c r="K27" s="45"/>
      <c r="L27" s="46"/>
      <c r="M27" s="46"/>
      <c r="N27" s="47"/>
    </row>
    <row r="28" spans="1:15" ht="18.75" customHeight="1" x14ac:dyDescent="0.35">
      <c r="A28" s="8">
        <v>16</v>
      </c>
      <c r="B28" s="7" t="s">
        <v>29</v>
      </c>
      <c r="C28" s="124" t="s">
        <v>32</v>
      </c>
      <c r="D28" s="120"/>
      <c r="E28" s="120"/>
      <c r="F28" s="125"/>
      <c r="G28" s="126"/>
      <c r="H28" s="127"/>
      <c r="I28" s="30"/>
      <c r="J28" s="20"/>
      <c r="K28" s="45"/>
      <c r="L28" s="46"/>
      <c r="M28" s="46"/>
      <c r="N28" s="47"/>
    </row>
    <row r="29" spans="1:15" ht="18.75" customHeight="1" x14ac:dyDescent="0.25">
      <c r="A29" s="9"/>
      <c r="B29" s="10"/>
      <c r="C29" s="94" t="str">
        <f>IF(F9="Choose","Select Fin Collar Type Above","- For "&amp;F9)</f>
        <v>Select Fin Collar Type Above</v>
      </c>
      <c r="D29" s="95"/>
      <c r="E29" s="95"/>
      <c r="F29" s="138" t="str">
        <f>IF(C29=C30,F30,IF(C29=C31,F31,IF(C29=C32,F32,"")))</f>
        <v/>
      </c>
      <c r="G29" s="139"/>
      <c r="H29" s="140"/>
      <c r="I29" s="30" t="s">
        <v>60</v>
      </c>
      <c r="J29" s="62">
        <f ca="1">IF(J29=0,0,IF(C29=C30,J30,IF(C29=C31,J31,IF(C29=C32,J32,""))))</f>
        <v>0</v>
      </c>
      <c r="K29" s="45"/>
      <c r="L29" s="46"/>
      <c r="M29" s="46"/>
      <c r="N29" s="47"/>
    </row>
    <row r="30" spans="1:15" s="77" customFormat="1" ht="18.75" customHeight="1" x14ac:dyDescent="0.25">
      <c r="A30" s="72"/>
      <c r="B30" s="79"/>
      <c r="C30" s="135" t="s">
        <v>95</v>
      </c>
      <c r="D30" s="133"/>
      <c r="E30" s="133"/>
      <c r="F30" s="134" t="s">
        <v>73</v>
      </c>
      <c r="G30" s="134"/>
      <c r="H30" s="134"/>
      <c r="I30" s="75" t="s">
        <v>60</v>
      </c>
      <c r="J30" s="63">
        <f>(J26+J27)/2</f>
        <v>0</v>
      </c>
      <c r="K30" s="45"/>
      <c r="L30" s="46"/>
      <c r="M30" s="46"/>
      <c r="N30" s="47"/>
      <c r="O30" s="76"/>
    </row>
    <row r="31" spans="1:15" s="76" customFormat="1" ht="18.75" customHeight="1" x14ac:dyDescent="0.25">
      <c r="A31" s="80"/>
      <c r="B31" s="80"/>
      <c r="C31" s="135" t="s">
        <v>96</v>
      </c>
      <c r="D31" s="133"/>
      <c r="E31" s="133"/>
      <c r="F31" s="134" t="s">
        <v>74</v>
      </c>
      <c r="G31" s="134"/>
      <c r="H31" s="134"/>
      <c r="I31" s="75" t="s">
        <v>60</v>
      </c>
      <c r="J31" s="75">
        <f>(J26+(2*J27))/2</f>
        <v>0</v>
      </c>
      <c r="K31" s="42"/>
      <c r="L31" s="43"/>
      <c r="M31" s="43"/>
      <c r="N31" s="44"/>
    </row>
    <row r="32" spans="1:15" s="76" customFormat="1" ht="18.75" customHeight="1" x14ac:dyDescent="0.25">
      <c r="A32" s="81"/>
      <c r="B32" s="81"/>
      <c r="C32" s="136" t="s">
        <v>107</v>
      </c>
      <c r="D32" s="137"/>
      <c r="E32" s="137"/>
      <c r="F32" s="134" t="s">
        <v>75</v>
      </c>
      <c r="G32" s="134"/>
      <c r="H32" s="134"/>
      <c r="I32" s="75" t="s">
        <v>60</v>
      </c>
      <c r="J32" s="75">
        <f>(J26)/2</f>
        <v>0</v>
      </c>
      <c r="K32" s="42"/>
      <c r="L32" s="43"/>
      <c r="M32" s="43"/>
      <c r="N32" s="44"/>
    </row>
    <row r="33" spans="1:15" s="15" customFormat="1" ht="18.75" customHeight="1" x14ac:dyDescent="0.25">
      <c r="A33" s="13">
        <v>17</v>
      </c>
      <c r="B33" s="14" t="s">
        <v>33</v>
      </c>
      <c r="C33" s="99" t="s">
        <v>34</v>
      </c>
      <c r="D33" s="99"/>
      <c r="E33" s="99"/>
      <c r="F33" s="120" t="s">
        <v>76</v>
      </c>
      <c r="G33" s="120"/>
      <c r="H33" s="120"/>
      <c r="I33" s="30" t="s">
        <v>60</v>
      </c>
      <c r="J33" s="30">
        <f ca="1">J22 - J29</f>
        <v>0</v>
      </c>
      <c r="K33" s="42"/>
      <c r="L33" s="43"/>
      <c r="M33" s="43"/>
      <c r="N33" s="44"/>
    </row>
    <row r="34" spans="1:15" ht="18.75" customHeight="1" x14ac:dyDescent="0.35">
      <c r="A34" s="4">
        <v>18</v>
      </c>
      <c r="B34" s="4" t="s">
        <v>105</v>
      </c>
      <c r="C34" s="99" t="s">
        <v>35</v>
      </c>
      <c r="D34" s="99"/>
      <c r="E34" s="99"/>
      <c r="F34" s="120" t="s">
        <v>77</v>
      </c>
      <c r="G34" s="120"/>
      <c r="H34" s="120"/>
      <c r="I34" s="29" t="s">
        <v>56</v>
      </c>
      <c r="J34" s="62">
        <f ca="1">IF(J29=0,0,J22/J29)</f>
        <v>0</v>
      </c>
      <c r="K34" s="45"/>
      <c r="L34" s="46"/>
      <c r="M34" s="46"/>
      <c r="N34" s="47"/>
    </row>
    <row r="35" spans="1:15" ht="18" customHeight="1" x14ac:dyDescent="0.25">
      <c r="A35" s="4">
        <v>19</v>
      </c>
      <c r="B35" s="14" t="s">
        <v>36</v>
      </c>
      <c r="C35" s="99" t="s">
        <v>39</v>
      </c>
      <c r="D35" s="99"/>
      <c r="E35" s="99"/>
      <c r="F35" s="121" t="s">
        <v>108</v>
      </c>
      <c r="G35" s="121"/>
      <c r="H35" s="121"/>
      <c r="I35" s="69" t="s">
        <v>104</v>
      </c>
      <c r="J35" s="23"/>
      <c r="K35" s="45"/>
      <c r="L35" s="46"/>
      <c r="M35" s="46"/>
      <c r="N35" s="47"/>
    </row>
    <row r="36" spans="1:15" ht="18" customHeight="1" x14ac:dyDescent="0.25">
      <c r="A36" s="4">
        <v>20</v>
      </c>
      <c r="B36" s="14" t="s">
        <v>37</v>
      </c>
      <c r="C36" s="100" t="s">
        <v>40</v>
      </c>
      <c r="D36" s="100"/>
      <c r="E36" s="100"/>
      <c r="F36" s="128" t="s">
        <v>108</v>
      </c>
      <c r="G36" s="128"/>
      <c r="H36" s="128"/>
      <c r="I36" s="69" t="s">
        <v>104</v>
      </c>
      <c r="J36" s="23"/>
      <c r="K36" s="45"/>
      <c r="L36" s="46"/>
      <c r="M36" s="46"/>
      <c r="N36" s="47"/>
    </row>
    <row r="37" spans="1:15" ht="18.75" customHeight="1" x14ac:dyDescent="0.35">
      <c r="A37" s="4">
        <v>21</v>
      </c>
      <c r="B37" s="5" t="s">
        <v>38</v>
      </c>
      <c r="C37" s="100" t="s">
        <v>41</v>
      </c>
      <c r="D37" s="100"/>
      <c r="E37" s="100"/>
      <c r="F37" s="101"/>
      <c r="G37" s="101"/>
      <c r="H37" s="101"/>
      <c r="I37" s="20" t="s">
        <v>60</v>
      </c>
      <c r="J37" s="23"/>
      <c r="K37" s="49"/>
      <c r="L37" s="50"/>
      <c r="M37" s="50"/>
      <c r="N37" s="51"/>
    </row>
    <row r="38" spans="1:15" ht="12" customHeight="1" x14ac:dyDescent="0.25">
      <c r="A38" s="4"/>
      <c r="B38" s="5"/>
      <c r="C38" s="102"/>
      <c r="D38" s="103"/>
      <c r="E38" s="104"/>
      <c r="F38" s="105"/>
      <c r="G38" s="106"/>
      <c r="H38" s="107"/>
      <c r="I38" s="20"/>
      <c r="J38" s="63" t="s">
        <v>87</v>
      </c>
      <c r="K38" s="20" t="s">
        <v>88</v>
      </c>
      <c r="L38" s="20" t="s">
        <v>89</v>
      </c>
      <c r="M38" s="20" t="s">
        <v>90</v>
      </c>
      <c r="N38" s="20" t="s">
        <v>91</v>
      </c>
    </row>
    <row r="39" spans="1:15" s="15" customFormat="1" ht="39.75" customHeight="1" x14ac:dyDescent="0.25">
      <c r="A39" s="13">
        <v>22</v>
      </c>
      <c r="B39" s="14" t="s">
        <v>43</v>
      </c>
      <c r="C39" s="96" t="s">
        <v>92</v>
      </c>
      <c r="D39" s="97"/>
      <c r="E39" s="98"/>
      <c r="F39" s="96" t="s">
        <v>78</v>
      </c>
      <c r="G39" s="97"/>
      <c r="H39" s="98"/>
      <c r="I39" s="12" t="s">
        <v>62</v>
      </c>
      <c r="J39" s="53">
        <v>4</v>
      </c>
      <c r="K39" s="54">
        <v>8</v>
      </c>
      <c r="L39" s="54">
        <v>16</v>
      </c>
      <c r="M39" s="54">
        <v>32</v>
      </c>
      <c r="N39" s="54">
        <v>64</v>
      </c>
    </row>
    <row r="40" spans="1:15" ht="18" customHeight="1" x14ac:dyDescent="0.25">
      <c r="A40" s="13">
        <v>23</v>
      </c>
      <c r="B40" s="14" t="s">
        <v>42</v>
      </c>
      <c r="C40" s="99" t="s">
        <v>59</v>
      </c>
      <c r="D40" s="99"/>
      <c r="E40" s="99"/>
      <c r="F40" s="113" t="s">
        <v>79</v>
      </c>
      <c r="G40" s="114"/>
      <c r="H40" s="115"/>
      <c r="I40" s="12" t="s">
        <v>61</v>
      </c>
      <c r="J40" s="64">
        <f>1/J39</f>
        <v>0.25</v>
      </c>
      <c r="K40" s="64">
        <f t="shared" ref="K40:N40" si="0">1/K39</f>
        <v>0.125</v>
      </c>
      <c r="L40" s="64">
        <f t="shared" si="0"/>
        <v>6.25E-2</v>
      </c>
      <c r="M40" s="64">
        <f t="shared" si="0"/>
        <v>3.125E-2</v>
      </c>
      <c r="N40" s="64">
        <f t="shared" si="0"/>
        <v>1.5625E-2</v>
      </c>
    </row>
    <row r="41" spans="1:15" s="15" customFormat="1" ht="18.75" customHeight="1" x14ac:dyDescent="0.25">
      <c r="A41" s="13">
        <v>24</v>
      </c>
      <c r="B41" s="59"/>
      <c r="C41" s="93" t="s">
        <v>44</v>
      </c>
      <c r="D41" s="93"/>
      <c r="E41" s="60" t="str">
        <f>IF(F8="Continuous Plate Fin","- For Plate Type Fins",IF(F8="Individually-Finned Tube","- For Plate Type Fins",IF(F8="Spiral Fin (Smooth and Crimped)","- For Spiral Fins","err")))</f>
        <v>err</v>
      </c>
      <c r="F41" s="129" t="str">
        <f>IF(E41=E42,F42,IF(E41=E43,F43,"err"))</f>
        <v>err</v>
      </c>
      <c r="G41" s="129"/>
      <c r="H41" s="129"/>
      <c r="I41" s="29" t="s">
        <v>56</v>
      </c>
      <c r="J41" s="57">
        <f>IF($J35*$J27*$J37=0,0,IF($E41=$E42,J42,IF($E41=$E43,J43,J43)))</f>
        <v>0</v>
      </c>
      <c r="K41" s="57">
        <f t="shared" ref="K41:N41" si="1">IF($J35*$J27*$J37=0,0,IF($E41=$E42,K42,IF($E41=$E43,K43,K43)))</f>
        <v>0</v>
      </c>
      <c r="L41" s="57">
        <f t="shared" si="1"/>
        <v>0</v>
      </c>
      <c r="M41" s="57">
        <f t="shared" si="1"/>
        <v>0</v>
      </c>
      <c r="N41" s="57">
        <f t="shared" si="1"/>
        <v>0</v>
      </c>
      <c r="O41"/>
    </row>
    <row r="42" spans="1:15" s="76" customFormat="1" ht="18.75" customHeight="1" x14ac:dyDescent="0.25">
      <c r="A42" s="87">
        <v>24</v>
      </c>
      <c r="B42" s="82"/>
      <c r="C42" s="89" t="s">
        <v>44</v>
      </c>
      <c r="D42" s="90"/>
      <c r="E42" s="83" t="s">
        <v>101</v>
      </c>
      <c r="F42" s="110" t="s">
        <v>80</v>
      </c>
      <c r="G42" s="111"/>
      <c r="H42" s="112"/>
      <c r="I42" s="84" t="s">
        <v>56</v>
      </c>
      <c r="J42" s="85">
        <f>IF($J35*$J27=0,0,$J33*SQRT(J39/(6*$J35*$J27)))</f>
        <v>0</v>
      </c>
      <c r="K42" s="85">
        <f t="shared" ref="K42:N42" si="2">IF($J35*$J27=0,0,$J33*SQRT(K39/(6*$J35*$J27)))</f>
        <v>0</v>
      </c>
      <c r="L42" s="85">
        <f t="shared" si="2"/>
        <v>0</v>
      </c>
      <c r="M42" s="85">
        <f t="shared" si="2"/>
        <v>0</v>
      </c>
      <c r="N42" s="85">
        <f t="shared" si="2"/>
        <v>0</v>
      </c>
    </row>
    <row r="43" spans="1:15" s="76" customFormat="1" ht="18.75" customHeight="1" x14ac:dyDescent="0.25">
      <c r="A43" s="88"/>
      <c r="B43" s="82"/>
      <c r="C43" s="91"/>
      <c r="D43" s="92"/>
      <c r="E43" s="86" t="s">
        <v>100</v>
      </c>
      <c r="F43" s="116" t="s">
        <v>81</v>
      </c>
      <c r="G43" s="117"/>
      <c r="H43" s="118"/>
      <c r="I43" s="84" t="s">
        <v>56</v>
      </c>
      <c r="J43" s="85">
        <f>IF($J35*$J37=0,0,$J33*SQRT(J39/(6*$J35*$J37)))</f>
        <v>0</v>
      </c>
      <c r="K43" s="85">
        <f t="shared" ref="K43:N43" si="3">IF($J35*$J37=0,0,$J33*SQRT(K39/(6*$J35*$J37)))</f>
        <v>0</v>
      </c>
      <c r="L43" s="85">
        <f t="shared" si="3"/>
        <v>0</v>
      </c>
      <c r="M43" s="85">
        <f t="shared" si="3"/>
        <v>0</v>
      </c>
      <c r="N43" s="85">
        <f t="shared" si="3"/>
        <v>0</v>
      </c>
    </row>
    <row r="44" spans="1:15" ht="18" customHeight="1" x14ac:dyDescent="0.25">
      <c r="A44" s="4">
        <v>25</v>
      </c>
      <c r="B44" s="70" t="s">
        <v>46</v>
      </c>
      <c r="C44" s="130" t="s">
        <v>111</v>
      </c>
      <c r="D44" s="131"/>
      <c r="E44" s="132"/>
      <c r="F44" s="119"/>
      <c r="G44" s="119"/>
      <c r="H44" s="119"/>
      <c r="I44" s="19" t="s">
        <v>56</v>
      </c>
      <c r="J44" s="66"/>
      <c r="K44" s="66"/>
      <c r="L44" s="66"/>
      <c r="M44" s="66"/>
      <c r="N44" s="66"/>
    </row>
    <row r="45" spans="1:15" ht="18" customHeight="1" x14ac:dyDescent="0.25">
      <c r="A45" s="4">
        <v>26</v>
      </c>
      <c r="B45" s="71" t="s">
        <v>47</v>
      </c>
      <c r="C45" s="100" t="s">
        <v>48</v>
      </c>
      <c r="D45" s="100"/>
      <c r="E45" s="100"/>
      <c r="F45" s="101" t="s">
        <v>82</v>
      </c>
      <c r="G45" s="101"/>
      <c r="H45" s="101"/>
      <c r="I45" s="19" t="s">
        <v>56</v>
      </c>
      <c r="J45" s="67">
        <f>IF($J12=0,0,((J44*$J10)+$J11)/$J12)</f>
        <v>0</v>
      </c>
      <c r="K45" s="67">
        <f t="shared" ref="K45:N45" si="4">IF($J12=0,0,((K44*$J10)+$J11)/$J12)</f>
        <v>0</v>
      </c>
      <c r="L45" s="67">
        <f t="shared" si="4"/>
        <v>0</v>
      </c>
      <c r="M45" s="67">
        <f t="shared" si="4"/>
        <v>0</v>
      </c>
      <c r="N45" s="67">
        <f t="shared" si="4"/>
        <v>0</v>
      </c>
    </row>
    <row r="46" spans="1:15" ht="27.95" customHeight="1" x14ac:dyDescent="0.25">
      <c r="A46" s="4">
        <v>27</v>
      </c>
      <c r="B46" s="14" t="s">
        <v>53</v>
      </c>
      <c r="C46" s="100" t="s">
        <v>49</v>
      </c>
      <c r="D46" s="100"/>
      <c r="E46" s="100"/>
      <c r="F46" s="122" t="s">
        <v>83</v>
      </c>
      <c r="G46" s="123"/>
      <c r="H46" s="124"/>
      <c r="I46" s="12" t="s">
        <v>61</v>
      </c>
      <c r="J46" s="67">
        <f>IF(J45*J39=0,0,((1-J45)/J45)*(1/J39))</f>
        <v>0</v>
      </c>
      <c r="K46" s="67">
        <f>IF(K45*K39=0,0,((1-K45)/K45)*(1/K39))</f>
        <v>0</v>
      </c>
      <c r="L46" s="67">
        <f t="shared" ref="L46:N46" si="5">IF(L45*L39=0,0,((1-L45)/L45)*(1/L39))</f>
        <v>0</v>
      </c>
      <c r="M46" s="67">
        <f t="shared" si="5"/>
        <v>0</v>
      </c>
      <c r="N46" s="67">
        <f t="shared" si="5"/>
        <v>0</v>
      </c>
    </row>
    <row r="47" spans="1:15" ht="18" customHeight="1" x14ac:dyDescent="0.25">
      <c r="A47" s="4">
        <v>28</v>
      </c>
      <c r="B47" s="14" t="s">
        <v>52</v>
      </c>
      <c r="C47" s="100" t="s">
        <v>50</v>
      </c>
      <c r="D47" s="100"/>
      <c r="E47" s="100"/>
      <c r="F47" s="101" t="s">
        <v>84</v>
      </c>
      <c r="G47" s="101"/>
      <c r="H47" s="101"/>
      <c r="I47" s="12" t="s">
        <v>61</v>
      </c>
      <c r="J47" s="67">
        <f>IF($J36*$J13=0,0,(($J17*$J13)/(24*$J36))*LN(($J26/$J13)))</f>
        <v>0</v>
      </c>
      <c r="K47" s="67">
        <f t="shared" ref="K47:N47" si="6">IF($J36*$J13=0,0,(($J17*$J13)/(24*$J36))*LN(($J26/$J13)))</f>
        <v>0</v>
      </c>
      <c r="L47" s="67">
        <f t="shared" si="6"/>
        <v>0</v>
      </c>
      <c r="M47" s="67">
        <f t="shared" si="6"/>
        <v>0</v>
      </c>
      <c r="N47" s="67">
        <f t="shared" si="6"/>
        <v>0</v>
      </c>
    </row>
    <row r="48" spans="1:15" ht="18" customHeight="1" x14ac:dyDescent="0.25">
      <c r="A48" s="4">
        <v>29</v>
      </c>
      <c r="B48" s="14" t="s">
        <v>51</v>
      </c>
      <c r="C48" s="100" t="s">
        <v>54</v>
      </c>
      <c r="D48" s="100"/>
      <c r="E48" s="100"/>
      <c r="F48" s="101" t="s">
        <v>85</v>
      </c>
      <c r="G48" s="101"/>
      <c r="H48" s="101"/>
      <c r="I48" s="12" t="s">
        <v>61</v>
      </c>
      <c r="J48" s="67">
        <f>J46+J47</f>
        <v>0</v>
      </c>
      <c r="K48" s="67">
        <f t="shared" ref="K48:N48" si="7">K46+K47</f>
        <v>0</v>
      </c>
      <c r="L48" s="67">
        <f t="shared" si="7"/>
        <v>0</v>
      </c>
      <c r="M48" s="67">
        <f t="shared" si="7"/>
        <v>0</v>
      </c>
      <c r="N48" s="67">
        <f t="shared" si="7"/>
        <v>0</v>
      </c>
    </row>
    <row r="49" spans="1:14" ht="26.1" customHeight="1" x14ac:dyDescent="0.25">
      <c r="A49" s="4">
        <v>30</v>
      </c>
      <c r="B49" s="5"/>
      <c r="C49" s="125" t="s">
        <v>55</v>
      </c>
      <c r="D49" s="126"/>
      <c r="E49" s="127"/>
      <c r="F49" s="122" t="s">
        <v>102</v>
      </c>
      <c r="G49" s="123"/>
      <c r="H49" s="124"/>
      <c r="I49" s="12" t="s">
        <v>61</v>
      </c>
      <c r="J49" s="68">
        <f>IF(J48=0,0, J40+J48)</f>
        <v>0</v>
      </c>
      <c r="K49" s="68">
        <f t="shared" ref="K49:N49" si="8">IF(K48=0,0, K40+K48)</f>
        <v>0</v>
      </c>
      <c r="L49" s="68">
        <f t="shared" si="8"/>
        <v>0</v>
      </c>
      <c r="M49" s="68">
        <f t="shared" si="8"/>
        <v>0</v>
      </c>
      <c r="N49" s="68">
        <f t="shared" si="8"/>
        <v>0</v>
      </c>
    </row>
    <row r="50" spans="1:14" s="15" customFormat="1" ht="18" customHeight="1" x14ac:dyDescent="0.25">
      <c r="A50" s="13">
        <v>31</v>
      </c>
      <c r="B50" s="14"/>
      <c r="C50" s="122" t="s">
        <v>112</v>
      </c>
      <c r="D50" s="123"/>
      <c r="E50" s="123"/>
      <c r="F50" s="123"/>
      <c r="G50" s="123"/>
      <c r="H50" s="123"/>
      <c r="I50" s="29" t="s">
        <v>56</v>
      </c>
      <c r="J50" s="53"/>
      <c r="K50" s="54"/>
      <c r="L50" s="54"/>
      <c r="M50" s="54"/>
      <c r="N50" s="54"/>
    </row>
    <row r="51" spans="1:14" s="15" customFormat="1" ht="18" customHeight="1" x14ac:dyDescent="0.25">
      <c r="A51" s="13">
        <v>32</v>
      </c>
      <c r="B51" s="14"/>
      <c r="C51" s="122" t="s">
        <v>113</v>
      </c>
      <c r="D51" s="123"/>
      <c r="E51" s="123"/>
      <c r="F51" s="123"/>
      <c r="G51" s="123"/>
      <c r="H51" s="123"/>
      <c r="I51" s="29" t="s">
        <v>56</v>
      </c>
      <c r="J51" s="53"/>
      <c r="K51" s="54"/>
      <c r="L51" s="54"/>
      <c r="M51" s="54"/>
      <c r="N51" s="54"/>
    </row>
    <row r="52" spans="1:14" ht="33" customHeight="1" x14ac:dyDescent="0.25">
      <c r="C52" s="24"/>
      <c r="D52" s="24"/>
      <c r="E52" s="24"/>
      <c r="F52" s="24"/>
      <c r="G52" s="24"/>
      <c r="H52" s="24"/>
      <c r="I52" s="25"/>
      <c r="J52" s="24"/>
    </row>
    <row r="53" spans="1:14" ht="18.75" customHeight="1" x14ac:dyDescent="0.25"/>
    <row r="54" spans="1:14" ht="21.95" customHeight="1" x14ac:dyDescent="0.25"/>
    <row r="55" spans="1:14" ht="21.95" customHeight="1" x14ac:dyDescent="0.25">
      <c r="C55" s="11"/>
      <c r="D55" s="11"/>
      <c r="E55" s="11"/>
    </row>
    <row r="56" spans="1:14" s="15" customFormat="1" x14ac:dyDescent="0.25">
      <c r="A56" s="2"/>
      <c r="B56" s="3"/>
      <c r="C56"/>
      <c r="D56"/>
      <c r="E56"/>
      <c r="F56"/>
      <c r="G56"/>
      <c r="H56"/>
      <c r="I56" s="1"/>
      <c r="J56"/>
    </row>
    <row r="58" spans="1:14" ht="44.1" customHeight="1" x14ac:dyDescent="0.25"/>
    <row r="59" spans="1:14" s="15" customFormat="1" ht="21.95" customHeight="1" x14ac:dyDescent="0.25">
      <c r="A59" s="2"/>
      <c r="B59" s="3"/>
      <c r="C59"/>
      <c r="D59"/>
      <c r="E59"/>
      <c r="F59"/>
      <c r="G59"/>
      <c r="H59"/>
      <c r="I59" s="1"/>
      <c r="J59"/>
    </row>
  </sheetData>
  <dataConsolidate/>
  <mergeCells count="93">
    <mergeCell ref="A1:N2"/>
    <mergeCell ref="C21:E21"/>
    <mergeCell ref="F23:H23"/>
    <mergeCell ref="F25:H25"/>
    <mergeCell ref="F22:H22"/>
    <mergeCell ref="D23:E23"/>
    <mergeCell ref="D24:E24"/>
    <mergeCell ref="D25:E25"/>
    <mergeCell ref="C14:E14"/>
    <mergeCell ref="F14:H14"/>
    <mergeCell ref="F15:H15"/>
    <mergeCell ref="F16:H16"/>
    <mergeCell ref="C15:E15"/>
    <mergeCell ref="C16:E16"/>
    <mergeCell ref="C6:E6"/>
    <mergeCell ref="F6:H6"/>
    <mergeCell ref="F12:H12"/>
    <mergeCell ref="F13:H13"/>
    <mergeCell ref="A4:G4"/>
    <mergeCell ref="I4:J4"/>
    <mergeCell ref="C11:E11"/>
    <mergeCell ref="C12:E12"/>
    <mergeCell ref="C13:E13"/>
    <mergeCell ref="F7:H7"/>
    <mergeCell ref="F10:H10"/>
    <mergeCell ref="C7:E7"/>
    <mergeCell ref="C10:E10"/>
    <mergeCell ref="F11:H11"/>
    <mergeCell ref="C8:E8"/>
    <mergeCell ref="F8:H8"/>
    <mergeCell ref="C9:E9"/>
    <mergeCell ref="F9:H9"/>
    <mergeCell ref="C17:E17"/>
    <mergeCell ref="C18:E18"/>
    <mergeCell ref="C19:E19"/>
    <mergeCell ref="C20:E20"/>
    <mergeCell ref="F19:H19"/>
    <mergeCell ref="F18:H18"/>
    <mergeCell ref="F17:H17"/>
    <mergeCell ref="F20:H20"/>
    <mergeCell ref="F26:H26"/>
    <mergeCell ref="F24:H24"/>
    <mergeCell ref="F31:H31"/>
    <mergeCell ref="F32:H32"/>
    <mergeCell ref="C28:E28"/>
    <mergeCell ref="F30:H30"/>
    <mergeCell ref="F27:H27"/>
    <mergeCell ref="C26:E26"/>
    <mergeCell ref="C27:E27"/>
    <mergeCell ref="C30:E30"/>
    <mergeCell ref="C32:E32"/>
    <mergeCell ref="C31:E31"/>
    <mergeCell ref="F28:H28"/>
    <mergeCell ref="F29:H29"/>
    <mergeCell ref="F36:H36"/>
    <mergeCell ref="C35:E35"/>
    <mergeCell ref="C36:E36"/>
    <mergeCell ref="F41:H41"/>
    <mergeCell ref="C44:E44"/>
    <mergeCell ref="C50:H50"/>
    <mergeCell ref="C51:H51"/>
    <mergeCell ref="F46:H46"/>
    <mergeCell ref="F48:H48"/>
    <mergeCell ref="F49:H49"/>
    <mergeCell ref="C46:E46"/>
    <mergeCell ref="C47:E47"/>
    <mergeCell ref="C48:E48"/>
    <mergeCell ref="C49:E49"/>
    <mergeCell ref="F47:H47"/>
    <mergeCell ref="C45:E45"/>
    <mergeCell ref="F45:H45"/>
    <mergeCell ref="C38:E38"/>
    <mergeCell ref="F38:H38"/>
    <mergeCell ref="F21:H21"/>
    <mergeCell ref="D22:E22"/>
    <mergeCell ref="F39:H39"/>
    <mergeCell ref="F42:H42"/>
    <mergeCell ref="F40:H40"/>
    <mergeCell ref="F37:H37"/>
    <mergeCell ref="F43:H43"/>
    <mergeCell ref="F44:H44"/>
    <mergeCell ref="C37:E37"/>
    <mergeCell ref="F33:H33"/>
    <mergeCell ref="F34:H34"/>
    <mergeCell ref="F35:H35"/>
    <mergeCell ref="A42:A43"/>
    <mergeCell ref="C42:D43"/>
    <mergeCell ref="C41:D41"/>
    <mergeCell ref="C29:E29"/>
    <mergeCell ref="C39:E39"/>
    <mergeCell ref="C40:E40"/>
    <mergeCell ref="C33:E33"/>
    <mergeCell ref="C34:E34"/>
  </mergeCells>
  <dataValidations count="2">
    <dataValidation type="list" allowBlank="1" showInputMessage="1" showErrorMessage="1" sqref="F8:H8" xr:uid="{00000000-0002-0000-0000-000000000000}">
      <formula1>"Choose,Continuous Plate Fin,Individually-Finned Tube,Spiral Fin (Smooth and Crimped)"</formula1>
    </dataValidation>
    <dataValidation type="list" allowBlank="1" showInputMessage="1" showErrorMessage="1" sqref="F9:H9" xr:uid="{00000000-0002-0000-0000-000001000000}">
      <formula1>"Choose,Plate Type Fins w/ Collars Not Touching Adjacent Fins,Plate Type Fins w/ Collars Touching Adjacent Fins,Plate Type Fins w/o Collars or Spiral Fins"</formula1>
    </dataValidation>
  </dataValidations>
  <pageMargins left="0.25" right="0.25" top="0.75" bottom="0.75" header="0.3" footer="0.3"/>
  <pageSetup orientation="landscape" r:id="rId1"/>
  <headerFooter>
    <oddFooter>&amp;LPage &amp;P of &amp;N&amp;RForm 410-1 (IP Units)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6" sqref="C36"/>
    </sheetView>
  </sheetViews>
  <sheetFormatPr defaultRowHeight="15" x14ac:dyDescent="0.25"/>
  <cols>
    <col min="1" max="1" width="10.710937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410-1 IP Units</vt:lpstr>
      <vt:lpstr>Sheet3</vt:lpstr>
      <vt:lpstr>'Form 410-1 IP Units'!Print_Area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2012-05-30T22:07:38Z</cp:lastPrinted>
  <dcterms:created xsi:type="dcterms:W3CDTF">2011-06-24T14:01:49Z</dcterms:created>
  <dcterms:modified xsi:type="dcterms:W3CDTF">2023-04-20T15:10:14Z</dcterms:modified>
</cp:coreProperties>
</file>