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amcioglu\Desktop\410 forms update 3.1.2023\2023\"/>
    </mc:Choice>
  </mc:AlternateContent>
  <xr:revisionPtr revIDLastSave="0" documentId="8_{5523330A-F2B8-42D7-9191-A235361A1B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410-8 IP Units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0" i="1" l="1"/>
  <c r="L69" i="1"/>
  <c r="L58" i="1"/>
  <c r="L54" i="1"/>
  <c r="L55" i="1" s="1"/>
  <c r="L50" i="1"/>
  <c r="L44" i="1"/>
  <c r="L43" i="1"/>
  <c r="L37" i="1"/>
  <c r="L77" i="1" s="1"/>
  <c r="L35" i="1"/>
  <c r="L32" i="1"/>
  <c r="L31" i="1"/>
  <c r="L30" i="1" s="1"/>
  <c r="L82" i="1" s="1"/>
  <c r="L27" i="1"/>
  <c r="L25" i="1"/>
  <c r="L22" i="1"/>
  <c r="L51" i="1" s="1"/>
  <c r="L70" i="1" s="1"/>
  <c r="L71" i="1" s="1"/>
  <c r="L20" i="1"/>
  <c r="L80" i="1" s="1"/>
  <c r="L96" i="1" l="1"/>
  <c r="L83" i="1"/>
  <c r="L95" i="1"/>
  <c r="L94" i="1" s="1"/>
  <c r="L98" i="1" s="1"/>
  <c r="L99" i="1" s="1"/>
  <c r="L93" i="1"/>
  <c r="L84" i="1"/>
  <c r="L52" i="1"/>
  <c r="L40" i="1"/>
  <c r="L60" i="1"/>
  <c r="L39" i="1"/>
  <c r="L63" i="1"/>
  <c r="L74" i="1" s="1"/>
  <c r="L61" i="1"/>
  <c r="L102" i="1" l="1"/>
  <c r="L104" i="1" s="1"/>
  <c r="L87" i="1"/>
  <c r="L91" i="1" s="1"/>
  <c r="L86" i="1"/>
  <c r="L90" i="1" s="1"/>
  <c r="L65" i="1"/>
  <c r="L53" i="1"/>
  <c r="L66" i="1"/>
  <c r="L75" i="1"/>
</calcChain>
</file>

<file path=xl/sharedStrings.xml><?xml version="1.0" encoding="utf-8"?>
<sst xmlns="http://schemas.openxmlformats.org/spreadsheetml/2006/main" count="338" uniqueCount="227">
  <si>
    <t>Company</t>
  </si>
  <si>
    <t>Date</t>
  </si>
  <si>
    <t>Coil Line:</t>
  </si>
  <si>
    <t>Coil Type:</t>
  </si>
  <si>
    <t>Coil Surface:</t>
  </si>
  <si>
    <t>GENERAL PROCEDURE</t>
  </si>
  <si>
    <t>Item No.</t>
  </si>
  <si>
    <t>Item Abbr.</t>
  </si>
  <si>
    <t>Item Description</t>
  </si>
  <si>
    <t>Calculation Procedure</t>
  </si>
  <si>
    <r>
      <t>D</t>
    </r>
    <r>
      <rPr>
        <vertAlign val="subscript"/>
        <sz val="12"/>
        <color theme="1"/>
        <rFont val="Calibri"/>
        <family val="2"/>
        <scheme val="minor"/>
      </rPr>
      <t>i</t>
    </r>
  </si>
  <si>
    <r>
      <t>N</t>
    </r>
    <r>
      <rPr>
        <vertAlign val="subscript"/>
        <sz val="12"/>
        <color theme="1"/>
        <rFont val="Calibri"/>
        <family val="2"/>
        <scheme val="minor"/>
      </rPr>
      <t>c</t>
    </r>
  </si>
  <si>
    <t>Number of Tube Circuits in Coil</t>
  </si>
  <si>
    <r>
      <t>N</t>
    </r>
    <r>
      <rPr>
        <vertAlign val="subscript"/>
        <sz val="12"/>
        <color theme="1"/>
        <rFont val="Calibri"/>
        <family val="2"/>
        <scheme val="minor"/>
      </rPr>
      <t>t</t>
    </r>
  </si>
  <si>
    <t>Total Number of Tubes in Coil</t>
  </si>
  <si>
    <r>
      <t>A</t>
    </r>
    <r>
      <rPr>
        <vertAlign val="subscript"/>
        <sz val="12"/>
        <color theme="1"/>
        <rFont val="Calibri"/>
        <family val="2"/>
        <scheme val="minor"/>
      </rPr>
      <t>ix</t>
    </r>
  </si>
  <si>
    <r>
      <t>L</t>
    </r>
    <r>
      <rPr>
        <vertAlign val="subscript"/>
        <sz val="12"/>
        <color theme="1"/>
        <rFont val="Calibri"/>
        <family val="2"/>
        <scheme val="minor"/>
      </rPr>
      <t>s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</si>
  <si>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</si>
  <si>
    <r>
      <t>L</t>
    </r>
    <r>
      <rPr>
        <vertAlign val="subscript"/>
        <sz val="12"/>
        <color theme="1"/>
        <rFont val="Calibri"/>
        <family val="2"/>
        <scheme val="minor"/>
      </rPr>
      <t>e</t>
    </r>
  </si>
  <si>
    <r>
      <t>A</t>
    </r>
    <r>
      <rPr>
        <vertAlign val="subscript"/>
        <sz val="11"/>
        <color theme="1"/>
        <rFont val="Calibri"/>
        <family val="2"/>
        <scheme val="minor"/>
      </rPr>
      <t>ix</t>
    </r>
    <r>
      <rPr>
        <sz val="11"/>
        <color theme="1"/>
        <rFont val="Calibri"/>
        <family val="2"/>
        <scheme val="minor"/>
      </rPr>
      <t>, IP = 0.00545*D</t>
    </r>
    <r>
      <rPr>
        <vertAlign val="subscript"/>
        <sz val="11"/>
        <color theme="1"/>
        <rFont val="Calibri"/>
        <family val="2"/>
        <scheme val="minor"/>
      </rPr>
      <t>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*N</t>
    </r>
    <r>
      <rPr>
        <vertAlign val="subscript"/>
        <sz val="11"/>
        <color theme="1"/>
        <rFont val="Calibri"/>
        <family val="2"/>
        <scheme val="minor"/>
      </rPr>
      <t>c</t>
    </r>
  </si>
  <si>
    <t>in.</t>
  </si>
  <si>
    <t>Equivalent Length of Coil Circuit per Return Bend</t>
  </si>
  <si>
    <t>Total Equivalent Length of Coil Circuit</t>
  </si>
  <si>
    <t>ft.</t>
  </si>
  <si>
    <r>
      <rPr>
        <sz val="10"/>
        <color theme="1"/>
        <rFont val="Arial"/>
        <family val="2"/>
      </rPr>
      <t>°</t>
    </r>
    <r>
      <rPr>
        <sz val="10"/>
        <color theme="1"/>
        <rFont val="Calibri"/>
        <family val="2"/>
        <scheme val="minor"/>
      </rPr>
      <t>F</t>
    </r>
  </si>
  <si>
    <t>ft./s</t>
  </si>
  <si>
    <t>Solution Procedure Steps for Specific Coil Application</t>
  </si>
  <si>
    <t>General Procedure</t>
  </si>
  <si>
    <t>H</t>
  </si>
  <si>
    <t>L</t>
  </si>
  <si>
    <r>
      <t>A</t>
    </r>
    <r>
      <rPr>
        <vertAlign val="subscript"/>
        <sz val="12"/>
        <color theme="1"/>
        <rFont val="Calibri"/>
        <family val="2"/>
        <scheme val="minor"/>
      </rPr>
      <t>f</t>
    </r>
  </si>
  <si>
    <t>B</t>
  </si>
  <si>
    <t>Surface Ratio (See Form 410-1)</t>
  </si>
  <si>
    <r>
      <t>N</t>
    </r>
    <r>
      <rPr>
        <vertAlign val="subscript"/>
        <sz val="12"/>
        <color theme="1"/>
        <rFont val="Calibri"/>
        <family val="2"/>
        <scheme val="minor"/>
      </rPr>
      <t>r</t>
    </r>
  </si>
  <si>
    <t>Coil Depth in Rows</t>
  </si>
  <si>
    <r>
      <t>A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*N</t>
    </r>
    <r>
      <rPr>
        <vertAlign val="subscript"/>
        <sz val="11"/>
        <color theme="1"/>
        <rFont val="Calibri"/>
        <family val="2"/>
        <scheme val="minor"/>
      </rPr>
      <t>r</t>
    </r>
  </si>
  <si>
    <t>Total External Coil Surface</t>
  </si>
  <si>
    <r>
      <t>A</t>
    </r>
    <r>
      <rPr>
        <vertAlign val="subscript"/>
        <sz val="11"/>
        <color theme="1"/>
        <rFont val="Calibri"/>
        <family val="2"/>
        <scheme val="minor"/>
      </rPr>
      <t>o</t>
    </r>
  </si>
  <si>
    <t>Tube Inside Diameter</t>
  </si>
  <si>
    <t>Straight Tube Length per Tube Pass</t>
  </si>
  <si>
    <r>
      <t>Q</t>
    </r>
    <r>
      <rPr>
        <vertAlign val="subscript"/>
        <sz val="12"/>
        <color theme="1"/>
        <rFont val="Calibri"/>
        <family val="2"/>
        <scheme val="minor"/>
      </rPr>
      <t>a</t>
    </r>
  </si>
  <si>
    <t>Air Volume Flow at Standard Conditions</t>
  </si>
  <si>
    <t>scfm</t>
  </si>
  <si>
    <r>
      <t>V</t>
    </r>
    <r>
      <rPr>
        <vertAlign val="subscript"/>
        <sz val="12"/>
        <color theme="1"/>
        <rFont val="Calibri"/>
        <family val="2"/>
        <scheme val="minor"/>
      </rPr>
      <t>a</t>
    </r>
  </si>
  <si>
    <t>Standard Air Face Velocity</t>
  </si>
  <si>
    <t>ft/min</t>
  </si>
  <si>
    <r>
      <t>t</t>
    </r>
    <r>
      <rPr>
        <vertAlign val="subscript"/>
        <sz val="12"/>
        <color theme="1"/>
        <rFont val="Calibri"/>
        <family val="2"/>
        <scheme val="minor"/>
      </rPr>
      <t>1</t>
    </r>
  </si>
  <si>
    <t>Entering Air Dry-Bulb Temperature</t>
  </si>
  <si>
    <r>
      <t>P</t>
    </r>
    <r>
      <rPr>
        <vertAlign val="subscript"/>
        <sz val="12"/>
        <color theme="1"/>
        <rFont val="Calibri"/>
        <family val="2"/>
        <scheme val="minor"/>
      </rPr>
      <t>s</t>
    </r>
  </si>
  <si>
    <t>in. Hg abs</t>
  </si>
  <si>
    <t>Avg. Absolute Static Pressure at Coil</t>
  </si>
  <si>
    <t>lb per hr</t>
  </si>
  <si>
    <r>
      <t>hr*ft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*F /Btu</t>
    </r>
  </si>
  <si>
    <t>Btuh</t>
  </si>
  <si>
    <t>Coil Face Height</t>
  </si>
  <si>
    <t>Coil Face Length</t>
  </si>
  <si>
    <t>Coil Face Area</t>
  </si>
  <si>
    <r>
      <t>ft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/ ft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-F.A. </t>
    </r>
  </si>
  <si>
    <r>
      <t>ft</t>
    </r>
    <r>
      <rPr>
        <vertAlign val="superscript"/>
        <sz val="10"/>
        <color theme="1"/>
        <rFont val="Calibri"/>
        <family val="2"/>
        <scheme val="minor"/>
      </rPr>
      <t>2</t>
    </r>
  </si>
  <si>
    <r>
      <t>ft.</t>
    </r>
    <r>
      <rPr>
        <vertAlign val="superscript"/>
        <sz val="10"/>
        <color theme="1"/>
        <rFont val="Calibri"/>
        <family val="2"/>
        <scheme val="minor"/>
      </rPr>
      <t>2</t>
    </r>
  </si>
  <si>
    <t>Numerical Input                                 and Formulas</t>
  </si>
  <si>
    <r>
      <t>Δt</t>
    </r>
    <r>
      <rPr>
        <vertAlign val="subscript"/>
        <sz val="12"/>
        <color theme="1"/>
        <rFont val="Calibri"/>
        <family val="2"/>
        <scheme val="minor"/>
      </rPr>
      <t>m</t>
    </r>
  </si>
  <si>
    <r>
      <t>(ΔP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)  </t>
    </r>
    <r>
      <rPr>
        <vertAlign val="subscript"/>
        <sz val="10"/>
        <color theme="1"/>
        <rFont val="Calibri"/>
        <family val="2"/>
        <scheme val="minor"/>
      </rPr>
      <t>JOB</t>
    </r>
  </si>
  <si>
    <r>
      <t>Air-Side Friction at JOB Conditions (constant w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</t>
    </r>
  </si>
  <si>
    <r>
      <t>in.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0</t>
    </r>
  </si>
  <si>
    <r>
      <t>A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= [8]*A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*N</t>
    </r>
    <r>
      <rPr>
        <vertAlign val="subscript"/>
        <sz val="11"/>
        <color theme="1"/>
        <rFont val="Calibri"/>
        <family val="2"/>
        <scheme val="minor"/>
      </rPr>
      <t>r</t>
    </r>
  </si>
  <si>
    <t>--</t>
  </si>
  <si>
    <t>COIL PHYSICAL DATA</t>
  </si>
  <si>
    <t>Dimensions, IP</t>
  </si>
  <si>
    <r>
      <t xml:space="preserve">Total Cross-Sectional Fluid Flow Area, </t>
    </r>
    <r>
      <rPr>
        <sz val="9"/>
        <color theme="1"/>
        <rFont val="Calibri"/>
        <family val="2"/>
        <scheme val="minor"/>
      </rPr>
      <t>Inside Tubes</t>
    </r>
  </si>
  <si>
    <r>
      <t>V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, IP = Q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/A</t>
    </r>
    <r>
      <rPr>
        <vertAlign val="subscript"/>
        <sz val="12"/>
        <color theme="1"/>
        <rFont val="Calibri"/>
        <family val="2"/>
        <scheme val="minor"/>
      </rPr>
      <t>f</t>
    </r>
  </si>
  <si>
    <r>
      <t>To Solve For Capacity (q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</t>
    </r>
  </si>
  <si>
    <t>SUGGESTED FORM FOR RATING CALCULATION PROCEDURE FOR                                                                                                                                                                                                                           SENSIBLE HEAT AIR COILS WITH ETHYLENE GLYCOL SOLUTIONS (Imperial Units, IP)                                                                                                                                                                       AHRI CERTIFICATION PROGRAM FOR FORCED-CIRCULATION AIR-COOLING AND AIR-HEATING COILS</t>
  </si>
  <si>
    <r>
      <t>L</t>
    </r>
    <r>
      <rPr>
        <vertAlign val="subscript"/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 /D</t>
    </r>
    <r>
      <rPr>
        <vertAlign val="subscript"/>
        <sz val="12"/>
        <color theme="1"/>
        <rFont val="Calibri"/>
        <family val="2"/>
        <scheme val="minor"/>
      </rPr>
      <t>i</t>
    </r>
  </si>
  <si>
    <t>Ratio of Tube Length to Diameter</t>
  </si>
  <si>
    <t>Entering Ethylene Glycol Temperature</t>
  </si>
  <si>
    <r>
      <t>t</t>
    </r>
    <r>
      <rPr>
        <vertAlign val="subscript"/>
        <sz val="12"/>
        <color theme="1"/>
        <rFont val="Calibri"/>
        <family val="2"/>
        <scheme val="minor"/>
      </rPr>
      <t>g1</t>
    </r>
  </si>
  <si>
    <r>
      <t>Δt</t>
    </r>
    <r>
      <rPr>
        <vertAlign val="subscript"/>
        <sz val="12"/>
        <color theme="1"/>
        <rFont val="Calibri"/>
        <family val="2"/>
        <scheme val="minor"/>
      </rPr>
      <t>0</t>
    </r>
  </si>
  <si>
    <t>Initial Air-to-Ethylene Glycol Solution</t>
  </si>
  <si>
    <t>For Air-Cooling Coils</t>
  </si>
  <si>
    <t>For Air-Heating Coils</t>
  </si>
  <si>
    <r>
      <t>t</t>
    </r>
    <r>
      <rPr>
        <vertAlign val="subscript"/>
        <sz val="11"/>
        <color theme="1"/>
        <rFont val="Calibri"/>
        <family val="2"/>
        <scheme val="minor"/>
      </rPr>
      <t>g1</t>
    </r>
    <r>
      <rPr>
        <sz val="11"/>
        <color theme="1"/>
        <rFont val="Calibri"/>
        <family val="2"/>
        <scheme val="minor"/>
      </rPr>
      <t xml:space="preserve"> - t</t>
    </r>
    <r>
      <rPr>
        <vertAlign val="subscript"/>
        <sz val="11"/>
        <color theme="1"/>
        <rFont val="Calibri"/>
        <family val="2"/>
        <scheme val="minor"/>
      </rPr>
      <t>1</t>
    </r>
  </si>
  <si>
    <r>
      <t>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t</t>
    </r>
    <r>
      <rPr>
        <vertAlign val="subscript"/>
        <sz val="11"/>
        <color theme="1"/>
        <rFont val="Calibri"/>
        <family val="2"/>
        <scheme val="minor"/>
      </rPr>
      <t>g1</t>
    </r>
  </si>
  <si>
    <r>
      <t>w</t>
    </r>
    <r>
      <rPr>
        <vertAlign val="subscript"/>
        <sz val="12"/>
        <color theme="1"/>
        <rFont val="Calibri"/>
        <family val="2"/>
        <scheme val="minor"/>
      </rPr>
      <t>g</t>
    </r>
  </si>
  <si>
    <t>Total Ethylene Glycol Solution Flow Rate</t>
  </si>
  <si>
    <r>
      <t>w</t>
    </r>
    <r>
      <rPr>
        <vertAlign val="subscript"/>
        <sz val="10"/>
        <color theme="1"/>
        <rFont val="Calibri"/>
        <family val="2"/>
        <scheme val="minor"/>
      </rPr>
      <t xml:space="preserve">g </t>
    </r>
    <r>
      <rPr>
        <sz val="10"/>
        <color theme="1"/>
        <rFont val="Calibri"/>
        <family val="2"/>
        <scheme val="minor"/>
      </rPr>
      <t>/N</t>
    </r>
    <r>
      <rPr>
        <vertAlign val="subscript"/>
        <sz val="10"/>
        <color theme="1"/>
        <rFont val="Calibri"/>
        <family val="2"/>
        <scheme val="minor"/>
      </rPr>
      <t>c</t>
    </r>
  </si>
  <si>
    <t>Ethylene Glycol Solution Flow Rate per Circuit</t>
  </si>
  <si>
    <r>
      <t>w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/N</t>
    </r>
    <r>
      <rPr>
        <vertAlign val="subscript"/>
        <sz val="11"/>
        <color theme="1"/>
        <rFont val="Calibri"/>
        <family val="2"/>
        <scheme val="minor"/>
      </rPr>
      <t>c</t>
    </r>
  </si>
  <si>
    <t>Coil Sensible Heat</t>
  </si>
  <si>
    <r>
      <t>q</t>
    </r>
    <r>
      <rPr>
        <vertAlign val="subscript"/>
        <sz val="12"/>
        <color theme="1"/>
        <rFont val="Calibri"/>
        <family val="2"/>
        <scheme val="minor"/>
      </rPr>
      <t>s</t>
    </r>
  </si>
  <si>
    <r>
      <t>Δt</t>
    </r>
    <r>
      <rPr>
        <vertAlign val="subscript"/>
        <sz val="12"/>
        <color theme="1"/>
        <rFont val="Calibri"/>
        <family val="2"/>
        <scheme val="minor"/>
      </rPr>
      <t>a</t>
    </r>
  </si>
  <si>
    <t>Air Temperature Rise or Drop Across Coil</t>
  </si>
  <si>
    <r>
      <t>t</t>
    </r>
    <r>
      <rPr>
        <vertAlign val="subscript"/>
        <sz val="12"/>
        <color theme="1"/>
        <rFont val="Calibri"/>
        <family val="2"/>
        <scheme val="minor"/>
      </rPr>
      <t>2</t>
    </r>
  </si>
  <si>
    <t>Leaving Air Temperature at Coil</t>
  </si>
  <si>
    <t>Ethylene Glycol Concentration</t>
  </si>
  <si>
    <t>% by wt</t>
  </si>
  <si>
    <r>
      <t>t</t>
    </r>
    <r>
      <rPr>
        <vertAlign val="subscript"/>
        <sz val="12"/>
        <color theme="1"/>
        <rFont val="Calibri"/>
        <family val="2"/>
        <scheme val="minor"/>
      </rPr>
      <t>gm</t>
    </r>
  </si>
  <si>
    <t>For Air-Cooling Coils:</t>
  </si>
  <si>
    <r>
      <t>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 xml:space="preserve">g1 </t>
    </r>
    <r>
      <rPr>
        <sz val="11"/>
        <color theme="1"/>
        <rFont val="Calibri"/>
        <family val="2"/>
        <scheme val="minor"/>
      </rPr>
      <t>+ 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/(2*w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*c</t>
    </r>
    <r>
      <rPr>
        <vertAlign val="subscript"/>
        <sz val="11"/>
        <color theme="1"/>
        <rFont val="Calibri"/>
        <family val="2"/>
        <scheme val="minor"/>
      </rPr>
      <t>pg</t>
    </r>
    <r>
      <rPr>
        <sz val="11"/>
        <color theme="1"/>
        <rFont val="Calibri"/>
        <family val="2"/>
        <scheme val="minor"/>
      </rPr>
      <t>)</t>
    </r>
  </si>
  <si>
    <r>
      <t>t</t>
    </r>
    <r>
      <rPr>
        <vertAlign val="subscript"/>
        <sz val="12"/>
        <color theme="1"/>
        <rFont val="Calibri"/>
        <family val="2"/>
        <scheme val="minor"/>
      </rPr>
      <t>gm</t>
    </r>
    <r>
      <rPr>
        <sz val="12"/>
        <color theme="1"/>
        <rFont val="Calibri"/>
        <family val="2"/>
        <scheme val="minor"/>
      </rPr>
      <t xml:space="preserve"> = t</t>
    </r>
    <r>
      <rPr>
        <vertAlign val="subscript"/>
        <sz val="12"/>
        <color theme="1"/>
        <rFont val="Calibri"/>
        <family val="2"/>
        <scheme val="minor"/>
      </rPr>
      <t>g1</t>
    </r>
    <r>
      <rPr>
        <sz val="12"/>
        <color theme="1"/>
        <rFont val="Calibri"/>
        <family val="2"/>
        <scheme val="minor"/>
      </rPr>
      <t xml:space="preserve"> - q</t>
    </r>
    <r>
      <rPr>
        <vertAlign val="subscript"/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/(2*w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*c</t>
    </r>
    <r>
      <rPr>
        <vertAlign val="subscript"/>
        <sz val="12"/>
        <color theme="1"/>
        <rFont val="Calibri"/>
        <family val="2"/>
        <scheme val="minor"/>
      </rPr>
      <t>pg</t>
    </r>
    <r>
      <rPr>
        <sz val="12"/>
        <color theme="1"/>
        <rFont val="Calibri"/>
        <family val="2"/>
        <scheme val="minor"/>
      </rPr>
      <t>)</t>
    </r>
  </si>
  <si>
    <r>
      <t>- When solving for capacity, this value must be approximated (suggest 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9"/>
        <color theme="1"/>
        <rFont val="Calibri"/>
        <family val="2"/>
        <scheme val="minor"/>
      </rPr>
      <t xml:space="preserve"> be 5</t>
    </r>
    <r>
      <rPr>
        <sz val="9"/>
        <color theme="1"/>
        <rFont val="Arial"/>
        <family val="2"/>
      </rPr>
      <t>°</t>
    </r>
    <r>
      <rPr>
        <sz val="9"/>
        <color theme="1"/>
        <rFont val="Calibri"/>
        <family val="2"/>
      </rPr>
      <t>F (2.8</t>
    </r>
    <r>
      <rPr>
        <sz val="9"/>
        <color theme="1"/>
        <rFont val="Arial"/>
        <family val="2"/>
      </rPr>
      <t>°</t>
    </r>
    <r>
      <rPr>
        <sz val="9"/>
        <color theme="1"/>
        <rFont val="Calibri"/>
        <family val="2"/>
      </rPr>
      <t>C) to 10</t>
    </r>
    <r>
      <rPr>
        <sz val="9"/>
        <color theme="1"/>
        <rFont val="Arial"/>
        <family val="2"/>
      </rPr>
      <t>°</t>
    </r>
    <r>
      <rPr>
        <sz val="9"/>
        <color theme="1"/>
        <rFont val="Calibri"/>
        <family val="2"/>
      </rPr>
      <t>F (5.6</t>
    </r>
    <r>
      <rPr>
        <sz val="9"/>
        <color theme="1"/>
        <rFont val="Arial"/>
        <family val="2"/>
      </rPr>
      <t>°</t>
    </r>
    <r>
      <rPr>
        <sz val="9"/>
        <color theme="1"/>
        <rFont val="Calibri"/>
        <family val="2"/>
      </rPr>
      <t>C) from t</t>
    </r>
    <r>
      <rPr>
        <vertAlign val="subscript"/>
        <sz val="11"/>
        <color theme="1"/>
        <rFont val="Calibri"/>
        <family val="2"/>
      </rPr>
      <t>g1</t>
    </r>
    <r>
      <rPr>
        <sz val="9"/>
        <color theme="1"/>
        <rFont val="Calibri"/>
        <family val="2"/>
      </rPr>
      <t>)</t>
    </r>
  </si>
  <si>
    <r>
      <t>c</t>
    </r>
    <r>
      <rPr>
        <vertAlign val="subscript"/>
        <sz val="12"/>
        <color theme="1"/>
        <rFont val="Calibri"/>
        <family val="2"/>
        <scheme val="minor"/>
      </rPr>
      <t>pg</t>
    </r>
  </si>
  <si>
    <r>
      <t>Btu /lb*</t>
    </r>
    <r>
      <rPr>
        <sz val="10"/>
        <color theme="1"/>
        <rFont val="Arial"/>
        <family val="2"/>
      </rPr>
      <t>°</t>
    </r>
    <r>
      <rPr>
        <sz val="10"/>
        <color theme="1"/>
        <rFont val="Calibri"/>
        <family val="2"/>
      </rPr>
      <t>F</t>
    </r>
  </si>
  <si>
    <r>
      <t>d</t>
    </r>
    <r>
      <rPr>
        <vertAlign val="subscript"/>
        <sz val="12"/>
        <color theme="1"/>
        <rFont val="Calibri"/>
        <family val="2"/>
        <scheme val="minor"/>
      </rPr>
      <t>g</t>
    </r>
  </si>
  <si>
    <r>
      <t>Specific Heat of Ethylene Glycol Solution at [26] &amp; t</t>
    </r>
    <r>
      <rPr>
        <vertAlign val="subscript"/>
        <sz val="11"/>
        <color theme="1"/>
        <rFont val="Calibri"/>
        <family val="2"/>
        <scheme val="minor"/>
      </rPr>
      <t>gm</t>
    </r>
  </si>
  <si>
    <r>
      <t>Specific Gravity of Ethylene Glycol Solution at [26] &amp; t</t>
    </r>
    <r>
      <rPr>
        <vertAlign val="subscript"/>
        <sz val="11"/>
        <color theme="1"/>
        <rFont val="Calibri"/>
        <family val="2"/>
        <scheme val="minor"/>
      </rPr>
      <t>gm</t>
    </r>
  </si>
  <si>
    <r>
      <t>Thermal Conductivity of Ethylene Glycol Solution at [26] &amp; t</t>
    </r>
    <r>
      <rPr>
        <vertAlign val="subscript"/>
        <sz val="11"/>
        <color theme="1"/>
        <rFont val="Calibri"/>
        <family val="2"/>
        <scheme val="minor"/>
      </rPr>
      <t>gm</t>
    </r>
  </si>
  <si>
    <r>
      <t>k</t>
    </r>
    <r>
      <rPr>
        <vertAlign val="subscript"/>
        <sz val="12"/>
        <color theme="1"/>
        <rFont val="Calibri"/>
        <family val="2"/>
        <scheme val="minor"/>
      </rPr>
      <t>g</t>
    </r>
  </si>
  <si>
    <r>
      <t>ν</t>
    </r>
    <r>
      <rPr>
        <vertAlign val="subscript"/>
        <sz val="12"/>
        <color theme="1"/>
        <rFont val="Calibri"/>
        <family val="2"/>
        <scheme val="minor"/>
      </rPr>
      <t>g</t>
    </r>
  </si>
  <si>
    <t>Kinematic Viscosity of Ethylene Glycol Solution</t>
  </si>
  <si>
    <t>Mass Velocity of Glycol</t>
  </si>
  <si>
    <r>
      <t>C</t>
    </r>
    <r>
      <rPr>
        <vertAlign val="subscript"/>
        <sz val="12"/>
        <color theme="1"/>
        <rFont val="Calibri"/>
        <family val="2"/>
        <scheme val="minor"/>
      </rPr>
      <t>g</t>
    </r>
  </si>
  <si>
    <r>
      <t>C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 w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ix</t>
    </r>
  </si>
  <si>
    <r>
      <t>V</t>
    </r>
    <r>
      <rPr>
        <vertAlign val="subscript"/>
        <sz val="12"/>
        <color theme="1"/>
        <rFont val="Calibri"/>
        <family val="2"/>
        <scheme val="minor"/>
      </rPr>
      <t>g</t>
    </r>
  </si>
  <si>
    <t>Ethylene Glycol Solution Velocity Inside Tubes</t>
  </si>
  <si>
    <r>
      <t>R</t>
    </r>
    <r>
      <rPr>
        <vertAlign val="subscript"/>
        <sz val="12"/>
        <color theme="1"/>
        <rFont val="Calibri"/>
        <family val="2"/>
        <scheme val="minor"/>
      </rPr>
      <t>e</t>
    </r>
  </si>
  <si>
    <t>Reynolds Number for Ethylene Glycol Solution</t>
  </si>
  <si>
    <t>Prandtl Number for Ethylene Glycol Solution</t>
  </si>
  <si>
    <r>
      <t>P</t>
    </r>
    <r>
      <rPr>
        <vertAlign val="subscript"/>
        <sz val="12"/>
        <color theme="1"/>
        <rFont val="Calibri"/>
        <family val="2"/>
        <scheme val="minor"/>
      </rPr>
      <t>r</t>
    </r>
  </si>
  <si>
    <r>
      <t>P</t>
    </r>
    <r>
      <rPr>
        <vertAlign val="subscript"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 xml:space="preserve"> = c</t>
    </r>
    <r>
      <rPr>
        <vertAlign val="subscript"/>
        <sz val="12"/>
        <color theme="1"/>
        <rFont val="Calibri"/>
        <family val="2"/>
        <scheme val="minor"/>
      </rPr>
      <t>pg</t>
    </r>
    <r>
      <rPr>
        <sz val="12"/>
        <color theme="1"/>
        <rFont val="Calibri"/>
        <family val="2"/>
        <scheme val="minor"/>
      </rPr>
      <t>*μ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/k</t>
    </r>
    <r>
      <rPr>
        <vertAlign val="subscript"/>
        <sz val="12"/>
        <color theme="1"/>
        <rFont val="Calibri"/>
        <family val="2"/>
        <scheme val="minor"/>
      </rPr>
      <t>g</t>
    </r>
  </si>
  <si>
    <r>
      <t>P</t>
    </r>
    <r>
      <rPr>
        <vertAlign val="subscript"/>
        <sz val="12"/>
        <color theme="1"/>
        <rFont val="Calibri"/>
        <family val="2"/>
        <scheme val="minor"/>
      </rPr>
      <t>r</t>
    </r>
    <r>
      <rPr>
        <vertAlign val="superscript"/>
        <sz val="12"/>
        <color theme="1"/>
        <rFont val="Calibri"/>
        <family val="2"/>
        <scheme val="minor"/>
      </rPr>
      <t>(2/3)</t>
    </r>
  </si>
  <si>
    <t>j</t>
  </si>
  <si>
    <r>
      <t>R</t>
    </r>
    <r>
      <rPr>
        <vertAlign val="subscript"/>
        <sz val="11"/>
        <color theme="1"/>
        <rFont val="Calibri"/>
        <family val="2"/>
        <scheme val="minor"/>
      </rPr>
      <t>aD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mD</t>
    </r>
  </si>
  <si>
    <t>M</t>
  </si>
  <si>
    <t>E</t>
  </si>
  <si>
    <t>Air-to-Ethylene Glycol Solution Heat Capacity Ratio</t>
  </si>
  <si>
    <t>Air-Side Effectiveness</t>
  </si>
  <si>
    <r>
      <t>E = Δt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/ Δt</t>
    </r>
    <r>
      <rPr>
        <vertAlign val="subscript"/>
        <sz val="11"/>
        <color theme="1"/>
        <rFont val="Calibri"/>
        <family val="2"/>
        <scheme val="minor"/>
      </rPr>
      <t>0</t>
    </r>
  </si>
  <si>
    <r>
      <t>P</t>
    </r>
    <r>
      <rPr>
        <vertAlign val="subscript"/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(2/3)</t>
    </r>
  </si>
  <si>
    <t>Overall Mean Temperature Difference</t>
  </si>
  <si>
    <r>
      <t>Δt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Δt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/ C</t>
    </r>
    <r>
      <rPr>
        <vertAlign val="subscript"/>
        <sz val="11"/>
        <color theme="1"/>
        <rFont val="Calibri"/>
        <family val="2"/>
        <scheme val="minor"/>
      </rPr>
      <t>o</t>
    </r>
  </si>
  <si>
    <t>Average Tube Wall Temperature</t>
  </si>
  <si>
    <r>
      <t>t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 xml:space="preserve"> + 0.5*Δt</t>
    </r>
    <r>
      <rPr>
        <vertAlign val="subscript"/>
        <sz val="11"/>
        <color theme="1"/>
        <rFont val="Calibri"/>
        <family val="2"/>
        <scheme val="minor"/>
      </rPr>
      <t>m</t>
    </r>
  </si>
  <si>
    <r>
      <t>t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 xml:space="preserve"> - 0.5*Δt</t>
    </r>
    <r>
      <rPr>
        <vertAlign val="subscript"/>
        <sz val="11"/>
        <color theme="1"/>
        <rFont val="Calibri"/>
        <family val="2"/>
        <scheme val="minor"/>
      </rPr>
      <t>m</t>
    </r>
  </si>
  <si>
    <r>
      <t>- When solving for capacity, this value must be approximated (suggest t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9"/>
        <color theme="1"/>
        <rFont val="Calibri"/>
        <family val="2"/>
        <scheme val="minor"/>
      </rPr>
      <t xml:space="preserve"> be 10°F (5.6°C) to 15°F (8.3°C) from t</t>
    </r>
    <r>
      <rPr>
        <vertAlign val="subscript"/>
        <sz val="11"/>
        <color theme="1"/>
        <rFont val="Calibri"/>
        <family val="2"/>
        <scheme val="minor"/>
      </rPr>
      <t>g1</t>
    </r>
    <r>
      <rPr>
        <sz val="9"/>
        <color theme="1"/>
        <rFont val="Calibri"/>
        <family val="2"/>
        <scheme val="minor"/>
      </rPr>
      <t>)</t>
    </r>
  </si>
  <si>
    <r>
      <t>Absolute Viscosity of Ethylene Glycol Solution at [26] and t</t>
    </r>
    <r>
      <rPr>
        <vertAlign val="subscript"/>
        <sz val="11"/>
        <color theme="1"/>
        <rFont val="Calibri"/>
        <family val="2"/>
        <scheme val="minor"/>
      </rPr>
      <t>tw</t>
    </r>
  </si>
  <si>
    <r>
      <t>μ</t>
    </r>
    <r>
      <rPr>
        <vertAlign val="subscript"/>
        <sz val="12"/>
        <color theme="1"/>
        <rFont val="Calibri"/>
        <family val="2"/>
        <scheme val="minor"/>
      </rPr>
      <t>tw</t>
    </r>
  </si>
  <si>
    <r>
      <t>C</t>
    </r>
    <r>
      <rPr>
        <vertAlign val="subscript"/>
        <sz val="12"/>
        <color theme="1"/>
        <rFont val="Calibri"/>
        <family val="2"/>
        <scheme val="minor"/>
      </rPr>
      <t>o</t>
    </r>
  </si>
  <si>
    <r>
      <t>t</t>
    </r>
    <r>
      <rPr>
        <vertAlign val="subscript"/>
        <sz val="12"/>
        <color theme="1"/>
        <rFont val="Calibri"/>
        <family val="2"/>
        <scheme val="minor"/>
      </rPr>
      <t>tw</t>
    </r>
  </si>
  <si>
    <r>
      <t>(μ</t>
    </r>
    <r>
      <rPr>
        <vertAlign val="subscript"/>
        <sz val="9"/>
        <color theme="1"/>
        <rFont val="Calibri"/>
        <family val="2"/>
        <scheme val="minor"/>
      </rPr>
      <t>tw</t>
    </r>
    <r>
      <rPr>
        <sz val="9"/>
        <color theme="1"/>
        <rFont val="Calibri"/>
        <family val="2"/>
        <scheme val="minor"/>
      </rPr>
      <t>/ μg)</t>
    </r>
    <r>
      <rPr>
        <vertAlign val="superscript"/>
        <sz val="9"/>
        <color theme="1"/>
        <rFont val="Calibri"/>
        <family val="2"/>
        <scheme val="minor"/>
      </rPr>
      <t>0.14</t>
    </r>
  </si>
  <si>
    <t>Viscosity Ratio</t>
  </si>
  <si>
    <r>
      <t>f</t>
    </r>
    <r>
      <rPr>
        <vertAlign val="subscript"/>
        <sz val="12"/>
        <color theme="1"/>
        <rFont val="Calibri"/>
        <family val="2"/>
        <scheme val="minor"/>
      </rPr>
      <t>g</t>
    </r>
  </si>
  <si>
    <t>Ethylene Glycol Solution Film Heat Transfer Coefficient</t>
  </si>
  <si>
    <r>
      <t>R</t>
    </r>
    <r>
      <rPr>
        <vertAlign val="subscript"/>
        <sz val="12"/>
        <color theme="1"/>
        <rFont val="Calibri"/>
        <family val="2"/>
        <scheme val="minor"/>
      </rPr>
      <t>g</t>
    </r>
  </si>
  <si>
    <t>Film Thermal Resistance of Ethylene Glycol Solution</t>
  </si>
  <si>
    <r>
      <t>R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 B/f</t>
    </r>
    <r>
      <rPr>
        <vertAlign val="subscript"/>
        <sz val="11"/>
        <color theme="1"/>
        <rFont val="Calibri"/>
        <family val="2"/>
        <scheme val="minor"/>
      </rPr>
      <t>g</t>
    </r>
  </si>
  <si>
    <r>
      <t>f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 xml:space="preserve"> = (c</t>
    </r>
    <r>
      <rPr>
        <vertAlign val="subscript"/>
        <sz val="12"/>
        <color theme="1"/>
        <rFont val="Calibri"/>
        <family val="2"/>
        <scheme val="minor"/>
      </rPr>
      <t>pg</t>
    </r>
    <r>
      <rPr>
        <sz val="12"/>
        <color theme="1"/>
        <rFont val="Calibri"/>
        <family val="2"/>
        <scheme val="minor"/>
      </rPr>
      <t>*C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*j)/((P</t>
    </r>
    <r>
      <rPr>
        <vertAlign val="subscript"/>
        <sz val="12"/>
        <color theme="1"/>
        <rFont val="Calibri"/>
        <family val="2"/>
        <scheme val="minor"/>
      </rPr>
      <t>r</t>
    </r>
    <r>
      <rPr>
        <vertAlign val="superscript"/>
        <sz val="12"/>
        <color theme="1"/>
        <rFont val="Calibri"/>
        <family val="2"/>
        <scheme val="minor"/>
      </rPr>
      <t>(2/3)</t>
    </r>
    <r>
      <rPr>
        <sz val="12"/>
        <color theme="1"/>
        <rFont val="Calibri"/>
        <family val="2"/>
        <scheme val="minor"/>
      </rPr>
      <t>)*[46])</t>
    </r>
  </si>
  <si>
    <t>R</t>
  </si>
  <si>
    <r>
      <t>*t</t>
    </r>
    <r>
      <rPr>
        <vertAlign val="subscript"/>
        <sz val="11"/>
        <color theme="1"/>
        <rFont val="Calibri"/>
        <family val="2"/>
        <scheme val="minor"/>
      </rPr>
      <t>tw</t>
    </r>
  </si>
  <si>
    <t>For Sir-Heating Coils</t>
  </si>
  <si>
    <r>
      <t>*t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11"/>
        <color theme="1"/>
        <rFont val="Calibri"/>
        <family val="2"/>
        <scheme val="minor"/>
      </rPr>
      <t>=t</t>
    </r>
    <r>
      <rPr>
        <vertAlign val="subscript"/>
        <sz val="11"/>
        <color theme="1"/>
        <rFont val="Calibri"/>
        <family val="2"/>
        <scheme val="minor"/>
      </rPr>
      <t xml:space="preserve">gm </t>
    </r>
    <r>
      <rPr>
        <sz val="11"/>
        <color theme="1"/>
        <rFont val="Calibri"/>
        <family val="2"/>
        <scheme val="minor"/>
      </rPr>
      <t>+ (R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/R)*Δt</t>
    </r>
    <r>
      <rPr>
        <vertAlign val="subscript"/>
        <sz val="11"/>
        <color theme="1"/>
        <rFont val="Calibri"/>
        <family val="2"/>
        <scheme val="minor"/>
      </rPr>
      <t>m</t>
    </r>
  </si>
  <si>
    <r>
      <t>*t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11"/>
        <color theme="1"/>
        <rFont val="Calibri"/>
        <family val="2"/>
        <scheme val="minor"/>
      </rPr>
      <t>=t</t>
    </r>
    <r>
      <rPr>
        <vertAlign val="subscript"/>
        <sz val="11"/>
        <color theme="1"/>
        <rFont val="Calibri"/>
        <family val="2"/>
        <scheme val="minor"/>
      </rPr>
      <t xml:space="preserve">gm - </t>
    </r>
    <r>
      <rPr>
        <sz val="11"/>
        <color theme="1"/>
        <rFont val="Calibri"/>
        <family val="2"/>
        <scheme val="minor"/>
      </rPr>
      <t>(R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/R)*Δt</t>
    </r>
    <r>
      <rPr>
        <vertAlign val="subscript"/>
        <sz val="11"/>
        <color theme="1"/>
        <rFont val="Calibri"/>
        <family val="2"/>
        <scheme val="minor"/>
      </rPr>
      <t>m</t>
    </r>
  </si>
  <si>
    <r>
      <t>N</t>
    </r>
    <r>
      <rPr>
        <vertAlign val="subscript"/>
        <sz val="12"/>
        <color theme="1"/>
        <rFont val="Calibri"/>
        <family val="2"/>
        <scheme val="minor"/>
      </rPr>
      <t>rc</t>
    </r>
  </si>
  <si>
    <t>Calculated Row Depth Required</t>
  </si>
  <si>
    <t>Integral Coil Row Depth Installed</t>
  </si>
  <si>
    <r>
      <t>*Must equal [44] with +/- 3</t>
    </r>
    <r>
      <rPr>
        <sz val="9"/>
        <color theme="1"/>
        <rFont val="Arial"/>
        <family val="2"/>
      </rPr>
      <t>°</t>
    </r>
    <r>
      <rPr>
        <sz val="9"/>
        <color theme="1"/>
        <rFont val="Calibri"/>
        <family val="2"/>
      </rPr>
      <t>F (+/-1.7</t>
    </r>
    <r>
      <rPr>
        <sz val="9"/>
        <color theme="1"/>
        <rFont val="Arial"/>
        <family val="2"/>
      </rPr>
      <t>°</t>
    </r>
    <r>
      <rPr>
        <sz val="9"/>
        <color theme="1"/>
        <rFont val="Calibri"/>
        <family val="2"/>
      </rPr>
      <t>C). If not, assume a new value for [44] and repeat calculations through *t</t>
    </r>
    <r>
      <rPr>
        <vertAlign val="subscript"/>
        <sz val="11"/>
        <color theme="1"/>
        <rFont val="Calibri"/>
        <family val="2"/>
      </rPr>
      <t>tw</t>
    </r>
  </si>
  <si>
    <r>
      <t>Δt</t>
    </r>
    <r>
      <rPr>
        <vertAlign val="subscript"/>
        <sz val="12"/>
        <color theme="1"/>
        <rFont val="Calibri"/>
        <family val="2"/>
        <scheme val="minor"/>
      </rPr>
      <t>g</t>
    </r>
  </si>
  <si>
    <t>Ethylene Glycol Solution Temperature Rise or Drop Across Coil</t>
  </si>
  <si>
    <r>
      <t>Δt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 E*Δt</t>
    </r>
    <r>
      <rPr>
        <vertAlign val="subscript"/>
        <sz val="11"/>
        <color theme="1"/>
        <rFont val="Calibri"/>
        <family val="2"/>
        <scheme val="minor"/>
      </rPr>
      <t>o</t>
    </r>
  </si>
  <si>
    <r>
      <t>Δt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 [56]*M</t>
    </r>
  </si>
  <si>
    <r>
      <t>*t</t>
    </r>
    <r>
      <rPr>
        <vertAlign val="subscript"/>
        <sz val="12"/>
        <color theme="1"/>
        <rFont val="Calibri"/>
        <family val="2"/>
        <scheme val="minor"/>
      </rPr>
      <t>gm</t>
    </r>
  </si>
  <si>
    <t>Mean Ethylene Glycol Solution Temperature</t>
  </si>
  <si>
    <r>
      <t>Δt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 [56]/[54]</t>
    </r>
  </si>
  <si>
    <r>
      <t>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g1</t>
    </r>
    <r>
      <rPr>
        <sz val="11"/>
        <color theme="1"/>
        <rFont val="Calibri"/>
        <family val="2"/>
        <scheme val="minor"/>
      </rPr>
      <t xml:space="preserve"> + 0.5*[57]</t>
    </r>
  </si>
  <si>
    <r>
      <t>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g1</t>
    </r>
    <r>
      <rPr>
        <sz val="11"/>
        <color theme="1"/>
        <rFont val="Calibri"/>
        <family val="2"/>
        <scheme val="minor"/>
      </rPr>
      <t xml:space="preserve"> - 0.5*[57]</t>
    </r>
  </si>
  <si>
    <r>
      <rPr>
        <sz val="11"/>
        <color theme="1"/>
        <rFont val="Calibri"/>
        <family val="2"/>
        <scheme val="minor"/>
      </rPr>
      <t>-*t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9"/>
        <color theme="1"/>
        <rFont val="Calibri"/>
        <family val="2"/>
        <scheme val="minor"/>
      </rPr>
      <t xml:space="preserve"> must equal [27] and [60] must equal [44] with +/- 3°F (+/-1.7°C). If not, assume new values for [27] and [44] and repeat calculations through *t</t>
    </r>
    <r>
      <rPr>
        <vertAlign val="subscript"/>
        <sz val="11"/>
        <color theme="1"/>
        <rFont val="Calibri"/>
        <family val="2"/>
        <scheme val="minor"/>
      </rPr>
      <t>gm</t>
    </r>
  </si>
  <si>
    <r>
      <t>*t</t>
    </r>
    <r>
      <rPr>
        <vertAlign val="subscript"/>
        <sz val="12"/>
        <color theme="1"/>
        <rFont val="Calibri"/>
        <family val="2"/>
        <scheme val="minor"/>
      </rPr>
      <t>gm</t>
    </r>
    <r>
      <rPr>
        <sz val="12"/>
        <color theme="1"/>
        <rFont val="Calibri"/>
        <family val="2"/>
        <scheme val="minor"/>
      </rPr>
      <t>=[59]+([48]/[49])*[58]</t>
    </r>
  </si>
  <si>
    <r>
      <t>*t</t>
    </r>
    <r>
      <rPr>
        <vertAlign val="subscript"/>
        <sz val="12"/>
        <color theme="1"/>
        <rFont val="Calibri"/>
        <family val="2"/>
        <scheme val="minor"/>
      </rPr>
      <t>gm</t>
    </r>
    <r>
      <rPr>
        <sz val="12"/>
        <color theme="1"/>
        <rFont val="Calibri"/>
        <family val="2"/>
        <scheme val="minor"/>
      </rPr>
      <t>=[59]-([48]/[49])*[58]</t>
    </r>
  </si>
  <si>
    <r>
      <t>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Δt</t>
    </r>
    <r>
      <rPr>
        <vertAlign val="subscript"/>
        <sz val="11"/>
        <color theme="1"/>
        <rFont val="Calibri"/>
        <family val="2"/>
        <scheme val="minor"/>
      </rPr>
      <t>a</t>
    </r>
  </si>
  <si>
    <r>
      <t>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+ Δt</t>
    </r>
    <r>
      <rPr>
        <vertAlign val="subscript"/>
        <sz val="11"/>
        <color theme="1"/>
        <rFont val="Calibri"/>
        <family val="2"/>
        <scheme val="minor"/>
      </rPr>
      <t>a</t>
    </r>
  </si>
  <si>
    <r>
      <t>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[56]</t>
    </r>
  </si>
  <si>
    <r>
      <t>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+ [56]</t>
    </r>
  </si>
  <si>
    <r>
      <t>Δp</t>
    </r>
    <r>
      <rPr>
        <vertAlign val="subscript"/>
        <sz val="12"/>
        <color theme="1"/>
        <rFont val="Calibri"/>
        <family val="2"/>
        <scheme val="minor"/>
      </rPr>
      <t xml:space="preserve">t </t>
    </r>
    <r>
      <rPr>
        <sz val="12"/>
        <color theme="1"/>
        <rFont val="Calibri"/>
        <family val="2"/>
        <scheme val="minor"/>
      </rPr>
      <t>/L</t>
    </r>
    <r>
      <rPr>
        <vertAlign val="subscript"/>
        <sz val="12"/>
        <color theme="1"/>
        <rFont val="Calibri"/>
        <family val="2"/>
        <scheme val="minor"/>
      </rPr>
      <t>e</t>
    </r>
  </si>
  <si>
    <r>
      <t>Δp</t>
    </r>
    <r>
      <rPr>
        <vertAlign val="subscript"/>
        <sz val="12"/>
        <color theme="1"/>
        <rFont val="Calibri"/>
        <family val="2"/>
        <scheme val="minor"/>
      </rPr>
      <t xml:space="preserve">st </t>
    </r>
    <r>
      <rPr>
        <sz val="12"/>
        <color theme="1"/>
        <rFont val="Calibri"/>
        <family val="2"/>
        <scheme val="minor"/>
      </rPr>
      <t>/N</t>
    </r>
    <r>
      <rPr>
        <vertAlign val="subscript"/>
        <sz val="12"/>
        <color theme="1"/>
        <rFont val="Calibri"/>
        <family val="2"/>
        <scheme val="minor"/>
      </rPr>
      <t>r</t>
    </r>
  </si>
  <si>
    <r>
      <t>in.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 /row</t>
    </r>
  </si>
  <si>
    <r>
      <t>F</t>
    </r>
    <r>
      <rPr>
        <vertAlign val="subscript"/>
        <sz val="12"/>
        <color theme="1"/>
        <rFont val="Calibri"/>
        <family val="2"/>
        <scheme val="minor"/>
      </rPr>
      <t>a</t>
    </r>
  </si>
  <si>
    <t>Air-Side Pressure Drop Correction Factor</t>
  </si>
  <si>
    <r>
      <rPr>
        <sz val="10"/>
        <color theme="1"/>
        <rFont val="Calibri"/>
        <family val="2"/>
        <scheme val="minor"/>
      </rPr>
      <t>(ΔPw)</t>
    </r>
    <r>
      <rPr>
        <vertAlign val="subscript"/>
        <sz val="11"/>
        <color theme="1"/>
        <rFont val="Calibri"/>
        <family val="2"/>
        <scheme val="minor"/>
      </rPr>
      <t>JOB</t>
    </r>
    <r>
      <rPr>
        <sz val="10"/>
        <color theme="1"/>
        <rFont val="Calibri"/>
        <family val="2"/>
        <scheme val="minor"/>
      </rPr>
      <t>=([63]*[64])*([5] or [52])</t>
    </r>
  </si>
  <si>
    <r>
      <t>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, IP=0.0833*[L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*([6] or [53]/ N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)+K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*(([6] or [53]/N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)-1)]</t>
    </r>
  </si>
  <si>
    <t>f'</t>
  </si>
  <si>
    <t>Ethylene Glycol Solution Pressure Drop Inside Tubes</t>
  </si>
  <si>
    <r>
      <t>(f'*V</t>
    </r>
    <r>
      <rPr>
        <vertAlign val="subscript"/>
        <sz val="11"/>
        <color theme="1"/>
        <rFont val="Calibri"/>
        <family val="2"/>
        <scheme val="minor"/>
      </rPr>
      <t>g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*[46])/(1.34*D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</si>
  <si>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r>
      <t>(ΔP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0"/>
        <color theme="1"/>
        <rFont val="Calibri"/>
        <family val="2"/>
        <scheme val="minor"/>
      </rPr>
      <t xml:space="preserve">)  </t>
    </r>
    <r>
      <rPr>
        <vertAlign val="subscript"/>
        <sz val="10"/>
        <color theme="1"/>
        <rFont val="Calibri"/>
        <family val="2"/>
        <scheme val="minor"/>
      </rPr>
      <t>JOB</t>
    </r>
  </si>
  <si>
    <t>Ethylene Glycol Solution Pressure Drop Across Coil at Job Conditions</t>
  </si>
  <si>
    <t>ft. of Glycol</t>
  </si>
  <si>
    <r>
      <t>(ΔP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JOB</t>
    </r>
    <r>
      <rPr>
        <sz val="10"/>
        <color theme="1"/>
        <rFont val="Calibri"/>
        <family val="2"/>
        <scheme val="minor"/>
      </rPr>
      <t xml:space="preserve"> = ([66]*[68]) + [69]</t>
    </r>
  </si>
  <si>
    <r>
      <t>Δp</t>
    </r>
    <r>
      <rPr>
        <vertAlign val="subscript"/>
        <sz val="12"/>
        <color theme="1"/>
        <rFont val="Calibri"/>
        <family val="2"/>
        <scheme val="minor"/>
      </rPr>
      <t>h</t>
    </r>
  </si>
  <si>
    <t>ft. of Glycol per ft tube</t>
  </si>
  <si>
    <r>
      <t>To Solve For Rows Deep                   (N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</si>
  <si>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t>RATING CONDITIONS</t>
  </si>
  <si>
    <t>ETHYLENE GLYCOL SOLUTION PROPERTIES AND CALCULATIONS</t>
  </si>
  <si>
    <t>GENERAL CALCULATIONS</t>
  </si>
  <si>
    <t>CALCULATIONS TO SOLVE FOR ROWS DEEP</t>
  </si>
  <si>
    <t>CALCULATIONS TO SOLVE FOR CAPCITY</t>
  </si>
  <si>
    <t>lb / hr circuit</t>
  </si>
  <si>
    <r>
      <t>Btu/ hr *ft*</t>
    </r>
    <r>
      <rPr>
        <sz val="10"/>
        <color theme="1"/>
        <rFont val="Arial"/>
        <family val="2"/>
      </rPr>
      <t>°</t>
    </r>
    <r>
      <rPr>
        <sz val="10"/>
        <color theme="1"/>
        <rFont val="Calibri"/>
        <family val="2"/>
      </rPr>
      <t>F</t>
    </r>
  </si>
  <si>
    <t>lb/ ft*hr</t>
  </si>
  <si>
    <r>
      <t>ft.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/s</t>
    </r>
  </si>
  <si>
    <r>
      <t>lb /ft.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*hr</t>
    </r>
  </si>
  <si>
    <t>lb /ft.*hr</t>
  </si>
  <si>
    <r>
      <t>Btu/ hr *ft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*°F</t>
    </r>
  </si>
  <si>
    <t>hr*ft2*F /Btu</t>
  </si>
  <si>
    <r>
      <t xml:space="preserve">Header and Tube Entrance and Exit Loss                                                                   </t>
    </r>
    <r>
      <rPr>
        <sz val="9"/>
        <color theme="1"/>
        <rFont val="Calibri"/>
        <family val="2"/>
        <scheme val="minor"/>
      </rPr>
      <t>-Established by the manufacturer</t>
    </r>
  </si>
  <si>
    <r>
      <t xml:space="preserve">Heat Transfer Exponent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(Air-to-Ethylene Glycol Solution)</t>
    </r>
  </si>
  <si>
    <r>
      <t xml:space="preserve">Average Tube Wall Temperature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-When solving for rows deep this temperature must be approximated, suggest:</t>
    </r>
  </si>
  <si>
    <r>
      <t xml:space="preserve">Mean Ethylene Glycol Solution Temperature                                                                   </t>
    </r>
    <r>
      <rPr>
        <sz val="9"/>
        <color theme="1"/>
        <rFont val="Calibri"/>
        <family val="2"/>
        <scheme val="minor"/>
      </rPr>
      <t>- When solving for rows deep this value must be calculated by trial and error using [26] and determining cpg for various values of tgm with the following equations:</t>
    </r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</si>
  <si>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</si>
  <si>
    <t>Specific Heat at Constant Pressure</t>
  </si>
  <si>
    <r>
      <rPr>
        <sz val="12"/>
        <color theme="1"/>
        <rFont val="Calibri"/>
        <family val="2"/>
        <scheme val="minor"/>
      </rPr>
      <t>μ</t>
    </r>
    <r>
      <rPr>
        <vertAlign val="subscript"/>
        <sz val="12"/>
        <color theme="1"/>
        <rFont val="Calibri"/>
        <family val="2"/>
        <scheme val="minor"/>
      </rPr>
      <t>g</t>
    </r>
  </si>
  <si>
    <r>
      <t>(μ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11"/>
        <color theme="1"/>
        <rFont val="Calibri"/>
        <family val="2"/>
        <scheme val="minor"/>
      </rPr>
      <t>/ μ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0.14</t>
    </r>
  </si>
  <si>
    <r>
      <t>N</t>
    </r>
    <r>
      <rPr>
        <vertAlign val="subscript"/>
        <sz val="11"/>
        <color theme="1"/>
        <rFont val="Calibri"/>
        <family val="2"/>
        <scheme val="minor"/>
      </rPr>
      <t>rc</t>
    </r>
    <r>
      <rPr>
        <sz val="11"/>
        <color theme="1"/>
        <rFont val="Calibri"/>
        <family val="2"/>
        <scheme val="minor"/>
      </rPr>
      <t>= (q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*R*C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)/(A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*[8]*Δt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</t>
    </r>
  </si>
  <si>
    <t>Select one of the following</t>
  </si>
  <si>
    <r>
      <t>V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, IP = C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/(224500*d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</t>
    </r>
  </si>
  <si>
    <r>
      <t>F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, IP = (460+((t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+[25] or [62])/2)) /(17.71*P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</t>
    </r>
  </si>
  <si>
    <r>
      <t>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, IP = (4.5*c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*Q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*[56])</t>
    </r>
  </si>
  <si>
    <r>
      <t>C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, IP = A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/(4.5*c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*Q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*R)</t>
    </r>
  </si>
  <si>
    <r>
      <t>M, IP = 4.5*Q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*c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/(w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*c</t>
    </r>
    <r>
      <rPr>
        <vertAlign val="subscript"/>
        <sz val="11"/>
        <color theme="1"/>
        <rFont val="Calibri"/>
        <family val="2"/>
        <scheme val="minor"/>
      </rPr>
      <t>pg</t>
    </r>
    <r>
      <rPr>
        <sz val="11"/>
        <color theme="1"/>
        <rFont val="Calibri"/>
        <family val="2"/>
        <scheme val="minor"/>
      </rPr>
      <t>)</t>
    </r>
  </si>
  <si>
    <r>
      <t>R</t>
    </r>
    <r>
      <rPr>
        <vertAlign val="sub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, IP = (V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*D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>)/(12*ν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)</t>
    </r>
  </si>
  <si>
    <r>
      <t>ν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, IP = μ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/(224500*d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</t>
    </r>
  </si>
  <si>
    <r>
      <t>Δt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, IP = q</t>
    </r>
    <r>
      <rPr>
        <vertAlign val="subscript"/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/(4.5*c</t>
    </r>
    <r>
      <rPr>
        <vertAlign val="subscript"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*Q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)</t>
    </r>
  </si>
  <si>
    <r>
      <t>Absolute Viscosity of Ethylene Glycol Solution at [26] and 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 xml:space="preserve">            </t>
    </r>
    <r>
      <rPr>
        <sz val="9"/>
        <color theme="1"/>
        <rFont val="Calibri"/>
        <family val="2"/>
        <scheme val="minor"/>
      </rPr>
      <t>(Solution at [26] &amp; [27] = centipoises x 2.42)</t>
    </r>
  </si>
  <si>
    <r>
      <t xml:space="preserve">Heat Transfer Exponent          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(Air-to-Ethylene Glycol Solution)                                                                                                              '-From Section 6.5</t>
    </r>
  </si>
  <si>
    <r>
      <t>Air-Side Effectiveness                                                                                                                           (</t>
    </r>
    <r>
      <rPr>
        <sz val="9"/>
        <color theme="1"/>
        <rFont val="Calibri"/>
        <family val="2"/>
        <scheme val="minor"/>
      </rPr>
      <t>From Section 6.5</t>
    </r>
    <r>
      <rPr>
        <sz val="11"/>
        <color theme="1"/>
        <rFont val="Calibri"/>
        <family val="2"/>
        <scheme val="minor"/>
      </rPr>
      <t>)</t>
    </r>
  </si>
  <si>
    <r>
      <t>Colburn Heat Transfer Factor for Ethylene Glycol Solution at R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, [14] and Fig. 3</t>
    </r>
  </si>
  <si>
    <r>
      <t xml:space="preserve">Combined Air Film plus Metal Thermal Resistance                                          </t>
    </r>
    <r>
      <rPr>
        <sz val="9"/>
        <color theme="1"/>
        <rFont val="Calibri"/>
        <family val="2"/>
        <scheme val="minor"/>
      </rPr>
      <t>(From Fig. 16 with V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</si>
  <si>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 xml:space="preserve">Air-Side Friction per Row Deep at Standard Conditions                      </t>
    </r>
    <r>
      <rPr>
        <sz val="9"/>
        <color theme="1"/>
        <rFont val="Calibri"/>
        <family val="2"/>
        <scheme val="minor"/>
      </rPr>
      <t xml:space="preserve"> (From Fig. 15 or 16 with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</si>
  <si>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 xml:space="preserve">Friction Factor for Ethylene Glycol Solution                                               </t>
    </r>
    <r>
      <rPr>
        <sz val="9"/>
        <color theme="1"/>
        <rFont val="Calibri"/>
        <family val="2"/>
        <scheme val="minor"/>
      </rPr>
      <t>(From Fig. 3 at R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</si>
</sst>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sz val="9"/>
      <color theme="1"/>
      <name val="Calibri"/>
      <family val="2"/>
    </font>
    <font>
      <b/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0" fontId="2" fillId="0" borderId="12" xfId="0" applyFont="1" applyBorder="1"/>
    <xf numFmtId="0" fontId="2" fillId="0" borderId="7" xfId="0" applyFont="1" applyBorder="1" applyAlignment="1">
      <alignment horizontal="left"/>
    </xf>
    <xf numFmtId="0" fontId="0" fillId="0" borderId="7" xfId="0" applyBorder="1"/>
    <xf numFmtId="0" fontId="2" fillId="0" borderId="7" xfId="0" applyFont="1" applyBorder="1"/>
    <xf numFmtId="0" fontId="2" fillId="0" borderId="3" xfId="0" applyFont="1" applyBorder="1" applyAlignment="1">
      <alignment horizontal="left"/>
    </xf>
    <xf numFmtId="0" fontId="2" fillId="0" borderId="14" xfId="0" applyFont="1" applyBorder="1"/>
    <xf numFmtId="0" fontId="0" fillId="0" borderId="13" xfId="0" applyBorder="1" applyAlignment="1">
      <alignment wrapText="1"/>
    </xf>
    <xf numFmtId="0" fontId="0" fillId="0" borderId="11" xfId="0" applyBorder="1" applyAlignment="1">
      <alignment horizontal="center"/>
    </xf>
    <xf numFmtId="0" fontId="2" fillId="0" borderId="9" xfId="0" applyFont="1" applyBorder="1"/>
    <xf numFmtId="0" fontId="7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7" fillId="0" borderId="13" xfId="0" applyFont="1" applyBorder="1" applyAlignment="1">
      <alignment horizontal="center"/>
    </xf>
    <xf numFmtId="0" fontId="6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0" borderId="11" xfId="0" applyFont="1" applyBorder="1"/>
    <xf numFmtId="0" fontId="2" fillId="0" borderId="13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7" fillId="0" borderId="13" xfId="0" applyFont="1" applyBorder="1" applyAlignment="1">
      <alignment wrapText="1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7" xfId="0" applyFill="1" applyBorder="1"/>
    <xf numFmtId="0" fontId="0" fillId="0" borderId="6" xfId="0" applyBorder="1" applyAlignment="1">
      <alignment wrapText="1"/>
    </xf>
    <xf numFmtId="1" fontId="0" fillId="0" borderId="7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0" fillId="2" borderId="13" xfId="0" applyFill="1" applyBorder="1"/>
    <xf numFmtId="0" fontId="7" fillId="0" borderId="7" xfId="0" quotePrefix="1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0" xfId="0" applyBorder="1"/>
    <xf numFmtId="0" fontId="0" fillId="0" borderId="5" xfId="0" applyBorder="1"/>
    <xf numFmtId="0" fontId="0" fillId="0" borderId="7" xfId="0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0" fillId="0" borderId="4" xfId="0" applyBorder="1"/>
    <xf numFmtId="0" fontId="0" fillId="0" borderId="11" xfId="0" applyBorder="1"/>
    <xf numFmtId="0" fontId="10" fillId="0" borderId="7" xfId="0" applyFont="1" applyBorder="1" applyAlignment="1">
      <alignment horizontal="center" vertical="center" wrapText="1"/>
    </xf>
    <xf numFmtId="0" fontId="2" fillId="0" borderId="6" xfId="0" applyFont="1" applyBorder="1"/>
    <xf numFmtId="0" fontId="0" fillId="0" borderId="6" xfId="0" applyBorder="1"/>
    <xf numFmtId="0" fontId="10" fillId="0" borderId="7" xfId="0" quotePrefix="1" applyFont="1" applyBorder="1" applyAlignment="1">
      <alignment horizontal="center" wrapText="1"/>
    </xf>
    <xf numFmtId="0" fontId="0" fillId="0" borderId="3" xfId="0" applyBorder="1"/>
    <xf numFmtId="0" fontId="0" fillId="0" borderId="8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7" xfId="0" applyBorder="1" applyAlignment="1">
      <alignment horizontal="left" wrapText="1"/>
    </xf>
    <xf numFmtId="1" fontId="0" fillId="0" borderId="11" xfId="0" applyNumberForma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1" fontId="0" fillId="0" borderId="13" xfId="0" quotePrefix="1" applyNumberFormat="1" applyBorder="1" applyAlignment="1">
      <alignment horizontal="center"/>
    </xf>
    <xf numFmtId="1" fontId="0" fillId="0" borderId="7" xfId="0" quotePrefix="1" applyNumberFormat="1" applyBorder="1" applyAlignment="1">
      <alignment horizontal="center"/>
    </xf>
    <xf numFmtId="1" fontId="0" fillId="0" borderId="11" xfId="0" quotePrefix="1" applyNumberFormat="1" applyBorder="1" applyAlignment="1">
      <alignment horizontal="center"/>
    </xf>
    <xf numFmtId="1" fontId="0" fillId="0" borderId="12" xfId="0" quotePrefix="1" applyNumberForma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13" xfId="0" quotePrefix="1" applyFont="1" applyBorder="1" applyAlignment="1">
      <alignment horizontal="center" vertical="center" wrapText="1"/>
    </xf>
    <xf numFmtId="1" fontId="0" fillId="0" borderId="13" xfId="0" quotePrefix="1" applyNumberFormat="1" applyBorder="1" applyAlignment="1">
      <alignment horizontal="center" wrapText="1"/>
    </xf>
    <xf numFmtId="0" fontId="0" fillId="0" borderId="13" xfId="0" quotePrefix="1" applyBorder="1" applyAlignment="1">
      <alignment horizontal="center" wrapText="1"/>
    </xf>
    <xf numFmtId="0" fontId="0" fillId="2" borderId="9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2" fillId="0" borderId="12" xfId="0" applyFont="1" applyBorder="1" applyAlignment="1">
      <alignment wrapText="1"/>
    </xf>
    <xf numFmtId="0" fontId="6" fillId="0" borderId="7" xfId="0" applyFont="1" applyBorder="1"/>
    <xf numFmtId="0" fontId="0" fillId="2" borderId="13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1" fontId="0" fillId="0" borderId="11" xfId="0" applyNumberFormat="1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0" borderId="7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6" fillId="0" borderId="8" xfId="0" quotePrefix="1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0" fillId="0" borderId="8" xfId="0" applyBorder="1"/>
    <xf numFmtId="0" fontId="0" fillId="0" borderId="15" xfId="0" applyBorder="1"/>
    <xf numFmtId="0" fontId="0" fillId="0" borderId="9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4" xfId="0" quotePrefix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0" fillId="0" borderId="6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7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5" xfId="0" applyBorder="1"/>
    <xf numFmtId="0" fontId="1" fillId="0" borderId="1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" fontId="0" fillId="0" borderId="1" xfId="0" applyNumberFormat="1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0" borderId="10" xfId="0" applyNumberForma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5" xfId="0" applyNumberFormat="1" applyBorder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center" textRotation="90"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textRotation="90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11" xfId="0" applyFont="1" applyBorder="1" applyAlignment="1">
      <alignment horizontal="center" textRotation="90" wrapText="1"/>
    </xf>
    <xf numFmtId="0" fontId="0" fillId="0" borderId="1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tabSelected="1" workbookViewId="0">
      <selection activeCell="F101" sqref="F101:I101"/>
    </sheetView>
  </sheetViews>
  <sheetFormatPr defaultRowHeight="15" x14ac:dyDescent="0.25"/>
  <cols>
    <col min="1" max="2" width="9.7109375" style="27" customWidth="1"/>
    <col min="3" max="5" width="5.42578125" customWidth="1"/>
    <col min="6" max="9" width="13.7109375" customWidth="1"/>
    <col min="10" max="10" width="27.7109375" customWidth="1"/>
    <col min="11" max="11" width="6.42578125" style="1" customWidth="1"/>
    <col min="12" max="12" width="8.7109375" customWidth="1"/>
  </cols>
  <sheetData>
    <row r="1" spans="1:12" ht="21" customHeight="1" x14ac:dyDescent="0.25">
      <c r="A1" s="117" t="s">
        <v>72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21" customHeight="1" x14ac:dyDescent="0.25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2" ht="6" customHeight="1" x14ac:dyDescent="0.25">
      <c r="B3" s="28"/>
      <c r="H3" s="1"/>
      <c r="I3" s="1"/>
      <c r="J3" s="1"/>
    </row>
    <row r="4" spans="1:12" ht="18" customHeight="1" x14ac:dyDescent="0.25">
      <c r="A4" s="116" t="s">
        <v>0</v>
      </c>
      <c r="B4" s="116"/>
      <c r="C4" s="116"/>
      <c r="D4" s="116"/>
      <c r="E4" s="116"/>
      <c r="F4" s="116"/>
      <c r="G4" s="116"/>
      <c r="H4" s="1"/>
      <c r="I4" s="116" t="s">
        <v>1</v>
      </c>
      <c r="J4" s="116"/>
      <c r="K4" s="116"/>
      <c r="L4" s="116"/>
    </row>
    <row r="5" spans="1:12" ht="6" customHeight="1" x14ac:dyDescent="0.25">
      <c r="B5" s="28"/>
      <c r="H5" s="1"/>
      <c r="I5" s="1"/>
      <c r="J5" s="1"/>
    </row>
    <row r="6" spans="1:12" ht="18" customHeight="1" x14ac:dyDescent="0.25">
      <c r="A6" s="121" t="s">
        <v>26</v>
      </c>
      <c r="B6" s="122"/>
      <c r="C6" s="127" t="s">
        <v>2</v>
      </c>
      <c r="D6" s="127"/>
      <c r="E6" s="127"/>
      <c r="F6" s="100"/>
      <c r="G6" s="100"/>
      <c r="H6" s="129" t="s">
        <v>3</v>
      </c>
      <c r="I6" s="100"/>
      <c r="J6" s="100"/>
      <c r="K6" s="100"/>
      <c r="L6" s="130" t="s">
        <v>60</v>
      </c>
    </row>
    <row r="7" spans="1:12" ht="18" customHeight="1" x14ac:dyDescent="0.25">
      <c r="A7" s="123"/>
      <c r="B7" s="124"/>
      <c r="C7" s="100" t="s">
        <v>4</v>
      </c>
      <c r="D7" s="100"/>
      <c r="E7" s="100"/>
      <c r="F7" s="100"/>
      <c r="G7" s="100"/>
      <c r="H7" s="100"/>
      <c r="I7" s="100"/>
      <c r="J7" s="100"/>
      <c r="K7" s="100"/>
      <c r="L7" s="141"/>
    </row>
    <row r="8" spans="1:12" ht="18" customHeight="1" x14ac:dyDescent="0.25">
      <c r="A8" s="125"/>
      <c r="B8" s="126"/>
      <c r="C8" s="128" t="s">
        <v>5</v>
      </c>
      <c r="D8" s="128"/>
      <c r="E8" s="128"/>
      <c r="F8" s="128"/>
      <c r="G8" s="128"/>
      <c r="H8" s="128"/>
      <c r="I8" s="100"/>
      <c r="J8" s="100"/>
      <c r="K8" s="100"/>
      <c r="L8" s="141"/>
    </row>
    <row r="9" spans="1:12" ht="33" customHeight="1" x14ac:dyDescent="0.25">
      <c r="A9" s="90" t="s">
        <v>188</v>
      </c>
      <c r="B9" s="90" t="s">
        <v>71</v>
      </c>
      <c r="C9" s="130" t="s">
        <v>27</v>
      </c>
      <c r="D9" s="132" t="s">
        <v>6</v>
      </c>
      <c r="E9" s="132" t="s">
        <v>7</v>
      </c>
      <c r="F9" s="133" t="s">
        <v>8</v>
      </c>
      <c r="G9" s="134"/>
      <c r="H9" s="134"/>
      <c r="I9" s="135"/>
      <c r="J9" s="139" t="s">
        <v>9</v>
      </c>
      <c r="K9" s="140" t="s">
        <v>68</v>
      </c>
      <c r="L9" s="141"/>
    </row>
    <row r="10" spans="1:12" ht="33" customHeight="1" x14ac:dyDescent="0.25">
      <c r="A10" s="91"/>
      <c r="B10" s="92"/>
      <c r="C10" s="131"/>
      <c r="D10" s="131"/>
      <c r="E10" s="131"/>
      <c r="F10" s="136"/>
      <c r="G10" s="137"/>
      <c r="H10" s="137"/>
      <c r="I10" s="138"/>
      <c r="J10" s="131"/>
      <c r="K10" s="131"/>
      <c r="L10" s="131"/>
    </row>
    <row r="11" spans="1:12" ht="18.75" customHeight="1" x14ac:dyDescent="0.35">
      <c r="A11" s="79" t="s">
        <v>66</v>
      </c>
      <c r="B11" s="80" t="s">
        <v>66</v>
      </c>
      <c r="C11" s="25"/>
      <c r="D11" s="80" t="s">
        <v>66</v>
      </c>
      <c r="E11" s="11" t="s">
        <v>206</v>
      </c>
      <c r="F11" s="86" t="s">
        <v>207</v>
      </c>
      <c r="G11" s="87"/>
      <c r="H11" s="87"/>
      <c r="I11" s="88"/>
      <c r="J11" s="11"/>
      <c r="K11" s="80" t="s">
        <v>66</v>
      </c>
      <c r="L11" s="85"/>
    </row>
    <row r="12" spans="1:12" ht="18.75" customHeight="1" x14ac:dyDescent="0.25">
      <c r="A12" s="33">
        <v>1</v>
      </c>
      <c r="B12" s="33">
        <v>1</v>
      </c>
      <c r="C12" s="111" t="s">
        <v>67</v>
      </c>
      <c r="D12" s="2">
        <v>1</v>
      </c>
      <c r="E12" s="8" t="s">
        <v>28</v>
      </c>
      <c r="F12" s="97" t="s">
        <v>54</v>
      </c>
      <c r="G12" s="98"/>
      <c r="H12" s="98"/>
      <c r="I12" s="99"/>
      <c r="J12" s="7"/>
      <c r="K12" s="14" t="s">
        <v>20</v>
      </c>
      <c r="L12" s="31"/>
    </row>
    <row r="13" spans="1:12" ht="18.75" customHeight="1" x14ac:dyDescent="0.25">
      <c r="A13" s="35">
        <v>2</v>
      </c>
      <c r="B13" s="35">
        <v>2</v>
      </c>
      <c r="C13" s="111"/>
      <c r="D13" s="3">
        <v>2</v>
      </c>
      <c r="E13" s="8" t="s">
        <v>29</v>
      </c>
      <c r="F13" s="97" t="s">
        <v>55</v>
      </c>
      <c r="G13" s="98"/>
      <c r="H13" s="98"/>
      <c r="I13" s="99"/>
      <c r="J13" s="7"/>
      <c r="K13" s="14" t="s">
        <v>20</v>
      </c>
      <c r="L13" s="31"/>
    </row>
    <row r="14" spans="1:12" ht="18.75" customHeight="1" x14ac:dyDescent="0.35">
      <c r="A14" s="33">
        <v>3</v>
      </c>
      <c r="B14" s="33">
        <v>3</v>
      </c>
      <c r="C14" s="111"/>
      <c r="D14" s="2">
        <v>3</v>
      </c>
      <c r="E14" s="8" t="s">
        <v>30</v>
      </c>
      <c r="F14" s="97" t="s">
        <v>56</v>
      </c>
      <c r="G14" s="98"/>
      <c r="H14" s="98"/>
      <c r="I14" s="99"/>
      <c r="J14" s="7"/>
      <c r="K14" s="14" t="s">
        <v>58</v>
      </c>
      <c r="L14" s="31"/>
    </row>
    <row r="15" spans="1:12" ht="18.75" customHeight="1" x14ac:dyDescent="0.25">
      <c r="A15" s="33">
        <v>4</v>
      </c>
      <c r="B15" s="33">
        <v>4</v>
      </c>
      <c r="C15" s="111"/>
      <c r="D15" s="3">
        <v>4</v>
      </c>
      <c r="E15" s="6" t="s">
        <v>31</v>
      </c>
      <c r="F15" s="114" t="s">
        <v>32</v>
      </c>
      <c r="G15" s="114"/>
      <c r="H15" s="114"/>
      <c r="I15" s="114"/>
      <c r="J15" s="7"/>
      <c r="K15" s="38" t="s">
        <v>66</v>
      </c>
      <c r="L15" s="31"/>
    </row>
    <row r="16" spans="1:12" ht="18.75" customHeight="1" x14ac:dyDescent="0.35">
      <c r="A16" s="73" t="s">
        <v>66</v>
      </c>
      <c r="B16" s="33">
        <v>5</v>
      </c>
      <c r="C16" s="111"/>
      <c r="D16" s="2">
        <v>5</v>
      </c>
      <c r="E16" s="6" t="s">
        <v>33</v>
      </c>
      <c r="F16" s="100" t="s">
        <v>34</v>
      </c>
      <c r="G16" s="100"/>
      <c r="H16" s="100"/>
      <c r="I16" s="100"/>
      <c r="J16" s="7"/>
      <c r="K16" s="38" t="s">
        <v>66</v>
      </c>
      <c r="L16" s="31"/>
    </row>
    <row r="17" spans="1:12" ht="18.75" customHeight="1" x14ac:dyDescent="0.35">
      <c r="A17" s="74" t="s">
        <v>66</v>
      </c>
      <c r="B17" s="33">
        <v>6</v>
      </c>
      <c r="C17" s="111"/>
      <c r="D17" s="3">
        <v>6</v>
      </c>
      <c r="E17" s="6" t="s">
        <v>13</v>
      </c>
      <c r="F17" s="100" t="s">
        <v>14</v>
      </c>
      <c r="G17" s="100"/>
      <c r="H17" s="100"/>
      <c r="I17" s="97"/>
      <c r="J17" s="7"/>
      <c r="K17" s="39" t="s">
        <v>66</v>
      </c>
      <c r="L17" s="31"/>
    </row>
    <row r="18" spans="1:12" ht="18.75" customHeight="1" x14ac:dyDescent="0.35">
      <c r="A18" s="33">
        <v>5</v>
      </c>
      <c r="B18" s="33">
        <v>7</v>
      </c>
      <c r="C18" s="111"/>
      <c r="D18" s="2">
        <v>7</v>
      </c>
      <c r="E18" s="6" t="s">
        <v>11</v>
      </c>
      <c r="F18" s="100" t="s">
        <v>12</v>
      </c>
      <c r="G18" s="100"/>
      <c r="H18" s="100"/>
      <c r="I18" s="100"/>
      <c r="J18" s="7"/>
      <c r="K18" s="38" t="s">
        <v>66</v>
      </c>
      <c r="L18" s="31"/>
    </row>
    <row r="19" spans="1:12" ht="30" customHeight="1" x14ac:dyDescent="0.35">
      <c r="A19" s="35">
        <v>6</v>
      </c>
      <c r="B19" s="33">
        <v>8</v>
      </c>
      <c r="C19" s="111"/>
      <c r="D19" s="3">
        <v>8</v>
      </c>
      <c r="E19" s="5"/>
      <c r="F19" s="97" t="s">
        <v>35</v>
      </c>
      <c r="G19" s="98"/>
      <c r="H19" s="98"/>
      <c r="I19" s="99"/>
      <c r="J19" s="4"/>
      <c r="K19" s="17" t="s">
        <v>57</v>
      </c>
      <c r="L19" s="31"/>
    </row>
    <row r="20" spans="1:12" ht="24" customHeight="1" x14ac:dyDescent="0.35">
      <c r="A20" s="74" t="s">
        <v>66</v>
      </c>
      <c r="B20" s="33">
        <v>9</v>
      </c>
      <c r="C20" s="111"/>
      <c r="D20" s="2">
        <v>9</v>
      </c>
      <c r="E20" s="7" t="s">
        <v>37</v>
      </c>
      <c r="F20" s="97" t="s">
        <v>36</v>
      </c>
      <c r="G20" s="98"/>
      <c r="H20" s="98"/>
      <c r="I20" s="99"/>
      <c r="J20" s="7" t="s">
        <v>65</v>
      </c>
      <c r="K20" s="14" t="s">
        <v>59</v>
      </c>
      <c r="L20" s="7">
        <f>L19*L14*L16</f>
        <v>0</v>
      </c>
    </row>
    <row r="21" spans="1:12" ht="18.75" x14ac:dyDescent="0.35">
      <c r="A21" s="35">
        <v>7</v>
      </c>
      <c r="B21" s="33">
        <v>10</v>
      </c>
      <c r="C21" s="111"/>
      <c r="D21" s="3">
        <v>10</v>
      </c>
      <c r="E21" s="6" t="s">
        <v>10</v>
      </c>
      <c r="F21" s="100" t="s">
        <v>38</v>
      </c>
      <c r="G21" s="100"/>
      <c r="H21" s="100"/>
      <c r="I21" s="100"/>
      <c r="J21" s="7"/>
      <c r="K21" s="14" t="s">
        <v>20</v>
      </c>
      <c r="L21" s="37"/>
    </row>
    <row r="22" spans="1:12" ht="18.75" x14ac:dyDescent="0.35">
      <c r="A22" s="33">
        <v>8</v>
      </c>
      <c r="B22" s="33">
        <v>11</v>
      </c>
      <c r="C22" s="111"/>
      <c r="D22" s="2">
        <v>11</v>
      </c>
      <c r="E22" s="9" t="s">
        <v>15</v>
      </c>
      <c r="F22" s="113" t="s">
        <v>69</v>
      </c>
      <c r="G22" s="113"/>
      <c r="H22" s="113"/>
      <c r="I22" s="113"/>
      <c r="J22" s="7" t="s">
        <v>19</v>
      </c>
      <c r="K22" s="14" t="s">
        <v>59</v>
      </c>
      <c r="L22" s="30">
        <f>(0.00545*(L21^2)*L18)</f>
        <v>0</v>
      </c>
    </row>
    <row r="23" spans="1:12" ht="18.75" x14ac:dyDescent="0.35">
      <c r="A23" s="35">
        <v>9</v>
      </c>
      <c r="B23" s="33">
        <v>12</v>
      </c>
      <c r="C23" s="111"/>
      <c r="D23" s="3">
        <v>12</v>
      </c>
      <c r="E23" s="6" t="s">
        <v>16</v>
      </c>
      <c r="F23" s="100" t="s">
        <v>39</v>
      </c>
      <c r="G23" s="100"/>
      <c r="H23" s="100"/>
      <c r="I23" s="97"/>
      <c r="J23" s="7"/>
      <c r="K23" s="14" t="s">
        <v>20</v>
      </c>
      <c r="L23" s="37"/>
    </row>
    <row r="24" spans="1:12" ht="18.75" x14ac:dyDescent="0.35">
      <c r="A24" s="33">
        <v>10</v>
      </c>
      <c r="B24" s="33">
        <v>13</v>
      </c>
      <c r="C24" s="111"/>
      <c r="D24" s="2">
        <v>13</v>
      </c>
      <c r="E24" s="6" t="s">
        <v>17</v>
      </c>
      <c r="F24" s="100" t="s">
        <v>21</v>
      </c>
      <c r="G24" s="100"/>
      <c r="H24" s="100"/>
      <c r="I24" s="97"/>
      <c r="J24" s="7"/>
      <c r="K24" s="14" t="s">
        <v>20</v>
      </c>
      <c r="L24" s="37"/>
    </row>
    <row r="25" spans="1:12" ht="33" customHeight="1" x14ac:dyDescent="0.35">
      <c r="A25" s="35">
        <v>11</v>
      </c>
      <c r="B25" s="33">
        <v>14</v>
      </c>
      <c r="C25" s="112"/>
      <c r="D25" s="3">
        <v>14</v>
      </c>
      <c r="E25" s="52" t="s">
        <v>73</v>
      </c>
      <c r="F25" s="97" t="s">
        <v>74</v>
      </c>
      <c r="G25" s="98"/>
      <c r="H25" s="98"/>
      <c r="I25" s="99"/>
      <c r="J25" s="52" t="s">
        <v>73</v>
      </c>
      <c r="K25" s="38" t="s">
        <v>66</v>
      </c>
      <c r="L25" s="30" t="e">
        <f>L23/L21</f>
        <v>#DIV/0!</v>
      </c>
    </row>
    <row r="26" spans="1:12" ht="18.75" x14ac:dyDescent="0.35">
      <c r="A26" s="33">
        <v>12</v>
      </c>
      <c r="B26" s="33">
        <v>15</v>
      </c>
      <c r="C26" s="93" t="s">
        <v>189</v>
      </c>
      <c r="D26" s="2">
        <v>15</v>
      </c>
      <c r="E26" s="10" t="s">
        <v>40</v>
      </c>
      <c r="F26" s="115" t="s">
        <v>41</v>
      </c>
      <c r="G26" s="101"/>
      <c r="H26" s="101"/>
      <c r="I26" s="102"/>
      <c r="J26" s="11"/>
      <c r="K26" s="16" t="s">
        <v>42</v>
      </c>
      <c r="L26" s="37"/>
    </row>
    <row r="27" spans="1:12" ht="18.75" x14ac:dyDescent="0.35">
      <c r="A27" s="35">
        <v>13</v>
      </c>
      <c r="B27" s="33">
        <v>16</v>
      </c>
      <c r="C27" s="94"/>
      <c r="D27" s="3">
        <v>16</v>
      </c>
      <c r="E27" s="20" t="s">
        <v>43</v>
      </c>
      <c r="F27" s="113" t="s">
        <v>44</v>
      </c>
      <c r="G27" s="113"/>
      <c r="H27" s="113"/>
      <c r="I27" s="113"/>
      <c r="J27" s="13" t="s">
        <v>70</v>
      </c>
      <c r="K27" s="14" t="s">
        <v>45</v>
      </c>
      <c r="L27" s="30" t="e">
        <f>L26/L14</f>
        <v>#DIV/0!</v>
      </c>
    </row>
    <row r="28" spans="1:12" ht="18.75" x14ac:dyDescent="0.35">
      <c r="A28" s="33">
        <v>14</v>
      </c>
      <c r="B28" s="33">
        <v>17</v>
      </c>
      <c r="C28" s="94"/>
      <c r="D28" s="2">
        <v>17</v>
      </c>
      <c r="E28" s="8" t="s">
        <v>46</v>
      </c>
      <c r="F28" s="100" t="s">
        <v>47</v>
      </c>
      <c r="G28" s="100"/>
      <c r="H28" s="100"/>
      <c r="I28" s="100"/>
      <c r="J28" s="7"/>
      <c r="K28" s="14" t="s">
        <v>24</v>
      </c>
      <c r="L28" s="37"/>
    </row>
    <row r="29" spans="1:12" ht="18.75" x14ac:dyDescent="0.35">
      <c r="A29" s="35">
        <v>15</v>
      </c>
      <c r="B29" s="33">
        <v>18</v>
      </c>
      <c r="C29" s="94"/>
      <c r="D29" s="3">
        <v>18</v>
      </c>
      <c r="E29" s="8" t="s">
        <v>76</v>
      </c>
      <c r="F29" s="100" t="s">
        <v>75</v>
      </c>
      <c r="G29" s="100"/>
      <c r="H29" s="100"/>
      <c r="I29" s="100"/>
      <c r="J29" s="7"/>
      <c r="K29" s="14" t="s">
        <v>24</v>
      </c>
      <c r="L29" s="37"/>
    </row>
    <row r="30" spans="1:12" ht="18.75" x14ac:dyDescent="0.35">
      <c r="A30" s="34">
        <v>16</v>
      </c>
      <c r="B30" s="34">
        <v>19</v>
      </c>
      <c r="C30" s="94"/>
      <c r="D30" s="29">
        <v>19</v>
      </c>
      <c r="E30" s="20" t="s">
        <v>77</v>
      </c>
      <c r="F30" s="97" t="s">
        <v>78</v>
      </c>
      <c r="G30" s="98"/>
      <c r="H30" s="98"/>
      <c r="I30" s="99"/>
      <c r="J30" s="84" t="s">
        <v>211</v>
      </c>
      <c r="K30" s="14" t="s">
        <v>24</v>
      </c>
      <c r="L30" s="30">
        <f>IF(L31&gt;0,L31,L32)</f>
        <v>0</v>
      </c>
    </row>
    <row r="31" spans="1:12" ht="18" x14ac:dyDescent="0.35">
      <c r="A31" s="34"/>
      <c r="B31" s="34"/>
      <c r="C31" s="94"/>
      <c r="D31" s="29"/>
      <c r="E31" s="5"/>
      <c r="F31" s="49"/>
      <c r="H31" s="116" t="s">
        <v>79</v>
      </c>
      <c r="I31" s="107"/>
      <c r="J31" s="54" t="s">
        <v>82</v>
      </c>
      <c r="K31" s="14" t="s">
        <v>24</v>
      </c>
      <c r="L31" s="30">
        <f>L28-L29</f>
        <v>0</v>
      </c>
    </row>
    <row r="32" spans="1:12" ht="18" x14ac:dyDescent="0.35">
      <c r="A32" s="34"/>
      <c r="B32" s="34"/>
      <c r="C32" s="94"/>
      <c r="D32" s="29"/>
      <c r="E32" s="21"/>
      <c r="F32" s="53"/>
      <c r="G32" s="50"/>
      <c r="H32" s="116" t="s">
        <v>80</v>
      </c>
      <c r="I32" s="107"/>
      <c r="J32" s="54" t="s">
        <v>81</v>
      </c>
      <c r="K32" s="14" t="s">
        <v>24</v>
      </c>
      <c r="L32" s="30">
        <f>L29-L28</f>
        <v>0</v>
      </c>
    </row>
    <row r="33" spans="1:12" ht="24.75" x14ac:dyDescent="0.35">
      <c r="A33" s="33">
        <v>17</v>
      </c>
      <c r="B33" s="33">
        <v>20</v>
      </c>
      <c r="C33" s="94"/>
      <c r="D33" s="12">
        <v>20</v>
      </c>
      <c r="E33" s="8" t="s">
        <v>48</v>
      </c>
      <c r="F33" s="100" t="s">
        <v>50</v>
      </c>
      <c r="G33" s="100"/>
      <c r="H33" s="100"/>
      <c r="I33" s="100"/>
      <c r="J33" s="7"/>
      <c r="K33" s="18" t="s">
        <v>49</v>
      </c>
      <c r="L33" s="37"/>
    </row>
    <row r="34" spans="1:12" ht="18.75" customHeight="1" x14ac:dyDescent="0.35">
      <c r="A34" s="33">
        <v>18</v>
      </c>
      <c r="B34" s="33">
        <v>21</v>
      </c>
      <c r="C34" s="94"/>
      <c r="D34" s="2">
        <v>21</v>
      </c>
      <c r="E34" s="8" t="s">
        <v>83</v>
      </c>
      <c r="F34" s="115" t="s">
        <v>84</v>
      </c>
      <c r="G34" s="101"/>
      <c r="H34" s="101"/>
      <c r="I34" s="102"/>
      <c r="J34" s="32"/>
      <c r="K34" s="18" t="s">
        <v>51</v>
      </c>
      <c r="L34" s="37"/>
    </row>
    <row r="35" spans="1:12" ht="27" customHeight="1" x14ac:dyDescent="0.35">
      <c r="A35" s="33">
        <v>19</v>
      </c>
      <c r="B35" s="33">
        <v>22</v>
      </c>
      <c r="C35" s="94"/>
      <c r="D35" s="2">
        <v>22</v>
      </c>
      <c r="E35" s="23" t="s">
        <v>85</v>
      </c>
      <c r="F35" s="97" t="s">
        <v>86</v>
      </c>
      <c r="G35" s="98"/>
      <c r="H35" s="98"/>
      <c r="I35" s="99"/>
      <c r="J35" s="41" t="s">
        <v>87</v>
      </c>
      <c r="K35" s="18" t="s">
        <v>194</v>
      </c>
      <c r="L35" s="30" t="e">
        <f>L34/L18</f>
        <v>#DIV/0!</v>
      </c>
    </row>
    <row r="36" spans="1:12" ht="18.75" customHeight="1" x14ac:dyDescent="0.35">
      <c r="A36" s="33">
        <v>20</v>
      </c>
      <c r="B36" s="74" t="s">
        <v>66</v>
      </c>
      <c r="C36" s="94"/>
      <c r="D36" s="2">
        <v>23</v>
      </c>
      <c r="E36" s="15" t="s">
        <v>89</v>
      </c>
      <c r="F36" s="97" t="s">
        <v>88</v>
      </c>
      <c r="G36" s="98"/>
      <c r="H36" s="98"/>
      <c r="I36" s="99"/>
      <c r="J36" s="32"/>
      <c r="K36" s="55" t="s">
        <v>53</v>
      </c>
      <c r="L36" s="37"/>
    </row>
    <row r="37" spans="1:12" ht="18.75" customHeight="1" x14ac:dyDescent="0.35">
      <c r="A37" s="33">
        <v>21</v>
      </c>
      <c r="B37" s="74" t="s">
        <v>66</v>
      </c>
      <c r="C37" s="94"/>
      <c r="D37" s="2">
        <v>24</v>
      </c>
      <c r="E37" s="20" t="s">
        <v>90</v>
      </c>
      <c r="F37" s="97" t="s">
        <v>91</v>
      </c>
      <c r="G37" s="98"/>
      <c r="H37" s="98"/>
      <c r="I37" s="99"/>
      <c r="J37" s="8" t="s">
        <v>219</v>
      </c>
      <c r="K37" s="14" t="s">
        <v>24</v>
      </c>
      <c r="L37" s="30" t="e">
        <f>L36/(4.5*L11*L26)</f>
        <v>#DIV/0!</v>
      </c>
    </row>
    <row r="38" spans="1:12" ht="18.75" customHeight="1" x14ac:dyDescent="0.35">
      <c r="A38" s="71">
        <v>22</v>
      </c>
      <c r="B38" s="75" t="s">
        <v>66</v>
      </c>
      <c r="C38" s="94"/>
      <c r="D38" s="12">
        <v>25</v>
      </c>
      <c r="E38" s="20" t="s">
        <v>92</v>
      </c>
      <c r="F38" s="100" t="s">
        <v>93</v>
      </c>
      <c r="G38" s="100"/>
      <c r="H38" s="100"/>
      <c r="I38" s="100"/>
      <c r="J38" s="7"/>
      <c r="K38" s="14"/>
      <c r="L38" s="30"/>
    </row>
    <row r="39" spans="1:12" ht="18.75" customHeight="1" x14ac:dyDescent="0.35">
      <c r="A39" s="34"/>
      <c r="B39" s="34"/>
      <c r="C39" s="94"/>
      <c r="D39" s="29"/>
      <c r="E39" s="5"/>
      <c r="F39" s="42"/>
      <c r="G39" s="43"/>
      <c r="H39" s="98" t="s">
        <v>97</v>
      </c>
      <c r="I39" s="99"/>
      <c r="J39" s="7" t="s">
        <v>168</v>
      </c>
      <c r="K39" s="14" t="s">
        <v>24</v>
      </c>
      <c r="L39" s="30" t="e">
        <f>L28-L37</f>
        <v>#DIV/0!</v>
      </c>
    </row>
    <row r="40" spans="1:12" ht="18.75" customHeight="1" x14ac:dyDescent="0.35">
      <c r="A40" s="35"/>
      <c r="B40" s="35"/>
      <c r="C40" s="94"/>
      <c r="D40" s="3"/>
      <c r="E40" s="21"/>
      <c r="F40" s="53"/>
      <c r="G40" s="50"/>
      <c r="H40" s="101" t="s">
        <v>80</v>
      </c>
      <c r="I40" s="102"/>
      <c r="J40" s="7" t="s">
        <v>169</v>
      </c>
      <c r="K40" s="14" t="s">
        <v>24</v>
      </c>
      <c r="L40" s="30" t="e">
        <f>L28+L37</f>
        <v>#DIV/0!</v>
      </c>
    </row>
    <row r="41" spans="1:12" ht="18.75" customHeight="1" x14ac:dyDescent="0.25">
      <c r="A41" s="34">
        <v>23</v>
      </c>
      <c r="B41" s="34">
        <v>23</v>
      </c>
      <c r="C41" s="94"/>
      <c r="D41" s="3">
        <v>26</v>
      </c>
      <c r="E41" s="5"/>
      <c r="F41" s="100" t="s">
        <v>94</v>
      </c>
      <c r="G41" s="100"/>
      <c r="H41" s="100"/>
      <c r="I41" s="100"/>
      <c r="J41" s="56"/>
      <c r="K41" s="14" t="s">
        <v>95</v>
      </c>
      <c r="L41" s="37"/>
    </row>
    <row r="42" spans="1:12" ht="57" customHeight="1" x14ac:dyDescent="0.35">
      <c r="A42" s="71">
        <v>24</v>
      </c>
      <c r="B42" s="71">
        <v>24</v>
      </c>
      <c r="C42" s="94" t="s">
        <v>190</v>
      </c>
      <c r="D42" s="12">
        <v>27</v>
      </c>
      <c r="E42" s="20" t="s">
        <v>96</v>
      </c>
      <c r="F42" s="86" t="s">
        <v>205</v>
      </c>
      <c r="G42" s="87"/>
      <c r="H42" s="87"/>
      <c r="I42" s="88"/>
      <c r="J42" s="56"/>
      <c r="K42" s="14"/>
      <c r="L42" s="30"/>
    </row>
    <row r="43" spans="1:12" ht="18.75" customHeight="1" x14ac:dyDescent="0.35">
      <c r="A43" s="34"/>
      <c r="B43" s="34"/>
      <c r="C43" s="94"/>
      <c r="D43" s="29"/>
      <c r="E43" s="5"/>
      <c r="F43" s="42"/>
      <c r="G43" s="43"/>
      <c r="H43" s="98" t="s">
        <v>97</v>
      </c>
      <c r="I43" s="99"/>
      <c r="J43" s="7" t="s">
        <v>98</v>
      </c>
      <c r="K43" s="14" t="s">
        <v>24</v>
      </c>
      <c r="L43" s="30" t="e">
        <f>L29+(L36/(2*L34*L46))</f>
        <v>#DIV/0!</v>
      </c>
    </row>
    <row r="44" spans="1:12" ht="18.75" customHeight="1" x14ac:dyDescent="0.35">
      <c r="A44" s="34"/>
      <c r="B44" s="34"/>
      <c r="C44" s="94"/>
      <c r="D44" s="29"/>
      <c r="E44" s="5"/>
      <c r="F44" s="49"/>
      <c r="H44" s="101" t="s">
        <v>80</v>
      </c>
      <c r="I44" s="102"/>
      <c r="J44" s="13" t="s">
        <v>99</v>
      </c>
      <c r="K44" s="14" t="s">
        <v>24</v>
      </c>
      <c r="L44" s="30" t="e">
        <f>L29-(L36/(2*L34*L46))</f>
        <v>#DIV/0!</v>
      </c>
    </row>
    <row r="45" spans="1:12" ht="33" customHeight="1" x14ac:dyDescent="0.35">
      <c r="A45" s="35"/>
      <c r="B45" s="35"/>
      <c r="C45" s="94"/>
      <c r="D45" s="3"/>
      <c r="E45" s="21"/>
      <c r="F45" s="105" t="s">
        <v>100</v>
      </c>
      <c r="G45" s="106"/>
      <c r="H45" s="106"/>
      <c r="I45" s="106"/>
      <c r="J45" s="107"/>
      <c r="K45" s="14"/>
      <c r="L45" s="30"/>
    </row>
    <row r="46" spans="1:12" ht="28.5" customHeight="1" x14ac:dyDescent="0.35">
      <c r="A46" s="33">
        <v>25</v>
      </c>
      <c r="B46" s="33">
        <v>25</v>
      </c>
      <c r="C46" s="94"/>
      <c r="D46" s="2">
        <v>28</v>
      </c>
      <c r="E46" s="8" t="s">
        <v>101</v>
      </c>
      <c r="F46" s="86" t="s">
        <v>104</v>
      </c>
      <c r="G46" s="87"/>
      <c r="H46" s="87"/>
      <c r="I46" s="88"/>
      <c r="J46" s="57"/>
      <c r="K46" s="24" t="s">
        <v>102</v>
      </c>
      <c r="L46" s="37"/>
    </row>
    <row r="47" spans="1:12" ht="18.75" customHeight="1" x14ac:dyDescent="0.35">
      <c r="A47" s="33">
        <v>26</v>
      </c>
      <c r="B47" s="33">
        <v>26</v>
      </c>
      <c r="C47" s="94"/>
      <c r="D47" s="2">
        <v>29</v>
      </c>
      <c r="E47" s="21" t="s">
        <v>103</v>
      </c>
      <c r="F47" s="86" t="s">
        <v>105</v>
      </c>
      <c r="G47" s="87"/>
      <c r="H47" s="87"/>
      <c r="I47" s="88"/>
      <c r="J47" s="57"/>
      <c r="K47" s="38" t="s">
        <v>66</v>
      </c>
      <c r="L47" s="37"/>
    </row>
    <row r="48" spans="1:12" ht="33" customHeight="1" x14ac:dyDescent="0.35">
      <c r="A48" s="33">
        <v>27</v>
      </c>
      <c r="B48" s="33">
        <v>27</v>
      </c>
      <c r="C48" s="94"/>
      <c r="D48" s="2">
        <v>30</v>
      </c>
      <c r="E48" s="21" t="s">
        <v>107</v>
      </c>
      <c r="F48" s="86" t="s">
        <v>106</v>
      </c>
      <c r="G48" s="87"/>
      <c r="H48" s="87"/>
      <c r="I48" s="88"/>
      <c r="J48" s="32"/>
      <c r="K48" s="24" t="s">
        <v>195</v>
      </c>
      <c r="L48" s="37"/>
    </row>
    <row r="49" spans="1:12" ht="33" customHeight="1" x14ac:dyDescent="0.35">
      <c r="A49" s="33">
        <v>28</v>
      </c>
      <c r="B49" s="33">
        <v>28</v>
      </c>
      <c r="C49" s="94"/>
      <c r="D49" s="2">
        <v>31</v>
      </c>
      <c r="E49" s="21" t="s">
        <v>208</v>
      </c>
      <c r="F49" s="86" t="s">
        <v>220</v>
      </c>
      <c r="G49" s="87"/>
      <c r="H49" s="87"/>
      <c r="I49" s="88"/>
      <c r="J49" s="32"/>
      <c r="K49" s="19" t="s">
        <v>196</v>
      </c>
      <c r="L49" s="37"/>
    </row>
    <row r="50" spans="1:12" ht="18.75" x14ac:dyDescent="0.35">
      <c r="A50" s="33">
        <v>29</v>
      </c>
      <c r="B50" s="33">
        <v>29</v>
      </c>
      <c r="C50" s="94"/>
      <c r="D50" s="2">
        <v>32</v>
      </c>
      <c r="E50" s="21" t="s">
        <v>108</v>
      </c>
      <c r="F50" s="86" t="s">
        <v>109</v>
      </c>
      <c r="G50" s="87"/>
      <c r="H50" s="87"/>
      <c r="I50" s="88"/>
      <c r="J50" s="30" t="s">
        <v>218</v>
      </c>
      <c r="K50" s="14" t="s">
        <v>197</v>
      </c>
      <c r="L50" s="30" t="e">
        <f>L49/(224500*L47)</f>
        <v>#DIV/0!</v>
      </c>
    </row>
    <row r="51" spans="1:12" ht="18.75" x14ac:dyDescent="0.35">
      <c r="A51" s="33">
        <v>30</v>
      </c>
      <c r="B51" s="33">
        <v>30</v>
      </c>
      <c r="C51" s="94"/>
      <c r="D51" s="2">
        <v>33</v>
      </c>
      <c r="E51" s="21" t="s">
        <v>111</v>
      </c>
      <c r="F51" s="86" t="s">
        <v>110</v>
      </c>
      <c r="G51" s="87"/>
      <c r="H51" s="87"/>
      <c r="I51" s="88"/>
      <c r="J51" s="30" t="s">
        <v>112</v>
      </c>
      <c r="K51" s="77" t="s">
        <v>198</v>
      </c>
      <c r="L51" s="30" t="e">
        <f>L34/L22</f>
        <v>#DIV/0!</v>
      </c>
    </row>
    <row r="52" spans="1:12" ht="18.75" x14ac:dyDescent="0.35">
      <c r="A52" s="33">
        <v>31</v>
      </c>
      <c r="B52" s="33">
        <v>31</v>
      </c>
      <c r="C52" s="94"/>
      <c r="D52" s="2">
        <v>34</v>
      </c>
      <c r="E52" s="21" t="s">
        <v>113</v>
      </c>
      <c r="F52" s="86" t="s">
        <v>114</v>
      </c>
      <c r="G52" s="87"/>
      <c r="H52" s="87"/>
      <c r="I52" s="88"/>
      <c r="J52" s="32" t="s">
        <v>212</v>
      </c>
      <c r="K52" s="19" t="s">
        <v>25</v>
      </c>
      <c r="L52" s="37" t="e">
        <f>L51/(224500*L47)</f>
        <v>#DIV/0!</v>
      </c>
    </row>
    <row r="53" spans="1:12" ht="18.75" x14ac:dyDescent="0.35">
      <c r="A53" s="33">
        <v>32</v>
      </c>
      <c r="B53" s="33">
        <v>32</v>
      </c>
      <c r="C53" s="94"/>
      <c r="D53" s="2">
        <v>35</v>
      </c>
      <c r="E53" s="21" t="s">
        <v>115</v>
      </c>
      <c r="F53" s="86" t="s">
        <v>116</v>
      </c>
      <c r="G53" s="87"/>
      <c r="H53" s="87"/>
      <c r="I53" s="88"/>
      <c r="J53" s="21" t="s">
        <v>217</v>
      </c>
      <c r="K53" s="58" t="s">
        <v>66</v>
      </c>
      <c r="L53" s="30" t="e">
        <f>(L52*L21)/(12*L50)</f>
        <v>#DIV/0!</v>
      </c>
    </row>
    <row r="54" spans="1:12" ht="18.75" x14ac:dyDescent="0.35">
      <c r="A54" s="33">
        <v>33</v>
      </c>
      <c r="B54" s="33">
        <v>33</v>
      </c>
      <c r="C54" s="94"/>
      <c r="D54" s="2">
        <v>36</v>
      </c>
      <c r="E54" s="21" t="s">
        <v>118</v>
      </c>
      <c r="F54" s="86" t="s">
        <v>117</v>
      </c>
      <c r="G54" s="87"/>
      <c r="H54" s="87"/>
      <c r="I54" s="88"/>
      <c r="J54" s="21" t="s">
        <v>119</v>
      </c>
      <c r="K54" s="58" t="s">
        <v>66</v>
      </c>
      <c r="L54" s="30" t="e">
        <f>L46*(L49/L48)</f>
        <v>#DIV/0!</v>
      </c>
    </row>
    <row r="55" spans="1:12" ht="19.5" x14ac:dyDescent="0.35">
      <c r="A55" s="33">
        <v>34</v>
      </c>
      <c r="B55" s="33">
        <v>34</v>
      </c>
      <c r="C55" s="94"/>
      <c r="D55" s="2">
        <v>37</v>
      </c>
      <c r="E55" s="21" t="s">
        <v>120</v>
      </c>
      <c r="F55" s="86"/>
      <c r="G55" s="87"/>
      <c r="H55" s="87"/>
      <c r="I55" s="88"/>
      <c r="J55" s="30" t="s">
        <v>128</v>
      </c>
      <c r="K55" s="58" t="s">
        <v>66</v>
      </c>
      <c r="L55" s="30" t="e">
        <f>L54^(2/3)</f>
        <v>#DIV/0!</v>
      </c>
    </row>
    <row r="56" spans="1:12" ht="33" customHeight="1" x14ac:dyDescent="0.25">
      <c r="A56" s="33">
        <v>35</v>
      </c>
      <c r="B56" s="33">
        <v>35</v>
      </c>
      <c r="C56" s="94"/>
      <c r="D56" s="2">
        <v>38</v>
      </c>
      <c r="E56" s="21" t="s">
        <v>121</v>
      </c>
      <c r="F56" s="86" t="s">
        <v>223</v>
      </c>
      <c r="G56" s="87"/>
      <c r="H56" s="87"/>
      <c r="I56" s="88"/>
      <c r="J56" s="32"/>
      <c r="K56" s="58" t="s">
        <v>66</v>
      </c>
      <c r="L56" s="37"/>
    </row>
    <row r="57" spans="1:12" ht="36" x14ac:dyDescent="0.35">
      <c r="A57" s="33">
        <v>36</v>
      </c>
      <c r="B57" s="33">
        <v>36</v>
      </c>
      <c r="C57" s="94" t="s">
        <v>191</v>
      </c>
      <c r="D57" s="2">
        <v>39</v>
      </c>
      <c r="E57" s="32" t="s">
        <v>122</v>
      </c>
      <c r="F57" s="86" t="s">
        <v>224</v>
      </c>
      <c r="G57" s="87"/>
      <c r="H57" s="87"/>
      <c r="I57" s="88"/>
      <c r="J57" s="64"/>
      <c r="K57" s="18" t="s">
        <v>52</v>
      </c>
      <c r="L57" s="81"/>
    </row>
    <row r="58" spans="1:12" ht="18" x14ac:dyDescent="0.35">
      <c r="A58" s="33">
        <v>37</v>
      </c>
      <c r="B58" s="33">
        <v>37</v>
      </c>
      <c r="C58" s="94"/>
      <c r="D58" s="2">
        <v>40</v>
      </c>
      <c r="E58" s="66" t="s">
        <v>123</v>
      </c>
      <c r="F58" s="86" t="s">
        <v>125</v>
      </c>
      <c r="G58" s="87"/>
      <c r="H58" s="87"/>
      <c r="I58" s="88"/>
      <c r="J58" s="62" t="s">
        <v>216</v>
      </c>
      <c r="K58" s="58" t="s">
        <v>66</v>
      </c>
      <c r="L58" s="63" t="e">
        <f>(4.5*L26*L11)/(L34*L46)</f>
        <v>#DIV/0!</v>
      </c>
    </row>
    <row r="59" spans="1:12" ht="18" x14ac:dyDescent="0.35">
      <c r="A59" s="71">
        <v>38</v>
      </c>
      <c r="B59" s="75" t="s">
        <v>66</v>
      </c>
      <c r="C59" s="94"/>
      <c r="D59" s="12">
        <v>41</v>
      </c>
      <c r="E59" s="68" t="s">
        <v>124</v>
      </c>
      <c r="F59" s="86" t="s">
        <v>126</v>
      </c>
      <c r="G59" s="87"/>
      <c r="H59" s="87"/>
      <c r="I59" s="88"/>
      <c r="J59" s="62" t="s">
        <v>127</v>
      </c>
      <c r="K59" s="58"/>
      <c r="L59" s="63"/>
    </row>
    <row r="60" spans="1:12" ht="18.75" customHeight="1" x14ac:dyDescent="0.25">
      <c r="A60" s="34"/>
      <c r="B60" s="76"/>
      <c r="C60" s="94"/>
      <c r="D60" s="29"/>
      <c r="E60" s="83"/>
      <c r="F60" s="44"/>
      <c r="G60" s="45"/>
      <c r="H60" s="87" t="s">
        <v>79</v>
      </c>
      <c r="I60" s="88"/>
      <c r="J60" s="62"/>
      <c r="K60" s="58" t="s">
        <v>66</v>
      </c>
      <c r="L60" s="63" t="e">
        <f>L37/L31</f>
        <v>#DIV/0!</v>
      </c>
    </row>
    <row r="61" spans="1:12" ht="18.75" customHeight="1" x14ac:dyDescent="0.25">
      <c r="A61" s="35"/>
      <c r="B61" s="73"/>
      <c r="C61" s="94"/>
      <c r="D61" s="3"/>
      <c r="E61" s="69"/>
      <c r="F61" s="46"/>
      <c r="G61" s="47"/>
      <c r="H61" s="87" t="s">
        <v>80</v>
      </c>
      <c r="I61" s="88"/>
      <c r="J61" s="62"/>
      <c r="K61" s="58" t="s">
        <v>66</v>
      </c>
      <c r="L61" s="63" t="e">
        <f>L37/L32</f>
        <v>#DIV/0!</v>
      </c>
    </row>
    <row r="62" spans="1:12" ht="42" customHeight="1" x14ac:dyDescent="0.35">
      <c r="A62" s="33">
        <v>39</v>
      </c>
      <c r="B62" s="74" t="s">
        <v>66</v>
      </c>
      <c r="C62" s="94"/>
      <c r="D62" s="2">
        <v>42</v>
      </c>
      <c r="E62" s="66" t="s">
        <v>137</v>
      </c>
      <c r="F62" s="86" t="s">
        <v>221</v>
      </c>
      <c r="G62" s="87"/>
      <c r="H62" s="87"/>
      <c r="I62" s="88"/>
      <c r="J62" s="62"/>
      <c r="K62" s="58" t="s">
        <v>66</v>
      </c>
      <c r="L62" s="82"/>
    </row>
    <row r="63" spans="1:12" ht="18.75" x14ac:dyDescent="0.35">
      <c r="A63" s="33">
        <v>40</v>
      </c>
      <c r="B63" s="74" t="s">
        <v>66</v>
      </c>
      <c r="C63" s="94"/>
      <c r="D63" s="2">
        <v>43</v>
      </c>
      <c r="E63" s="67" t="s">
        <v>61</v>
      </c>
      <c r="F63" s="86" t="s">
        <v>129</v>
      </c>
      <c r="G63" s="87"/>
      <c r="H63" s="87"/>
      <c r="I63" s="88"/>
      <c r="J63" s="62" t="s">
        <v>130</v>
      </c>
      <c r="K63" s="14" t="s">
        <v>24</v>
      </c>
      <c r="L63" s="63" t="e">
        <f>L37/L62</f>
        <v>#DIV/0!</v>
      </c>
    </row>
    <row r="64" spans="1:12" ht="42" customHeight="1" x14ac:dyDescent="0.35">
      <c r="A64" s="71">
        <v>41</v>
      </c>
      <c r="B64" s="71">
        <v>38</v>
      </c>
      <c r="C64" s="94"/>
      <c r="D64" s="12">
        <v>44</v>
      </c>
      <c r="E64" s="68" t="s">
        <v>138</v>
      </c>
      <c r="F64" s="86" t="s">
        <v>204</v>
      </c>
      <c r="G64" s="87"/>
      <c r="H64" s="87"/>
      <c r="I64" s="88"/>
      <c r="J64" s="62"/>
      <c r="K64" s="14"/>
      <c r="L64" s="63"/>
    </row>
    <row r="65" spans="1:12" ht="18.75" customHeight="1" x14ac:dyDescent="0.35">
      <c r="A65" s="34"/>
      <c r="B65" s="34"/>
      <c r="C65" s="94"/>
      <c r="D65" s="29"/>
      <c r="E65" s="65"/>
      <c r="F65" s="44"/>
      <c r="G65" s="45"/>
      <c r="H65" s="87" t="s">
        <v>79</v>
      </c>
      <c r="I65" s="88"/>
      <c r="J65" s="32" t="s">
        <v>132</v>
      </c>
      <c r="K65" s="14" t="s">
        <v>24</v>
      </c>
      <c r="L65" s="63" t="e">
        <f>L43+(0.5*L63)</f>
        <v>#DIV/0!</v>
      </c>
    </row>
    <row r="66" spans="1:12" ht="18.75" customHeight="1" x14ac:dyDescent="0.35">
      <c r="A66" s="34"/>
      <c r="B66" s="34"/>
      <c r="C66" s="94"/>
      <c r="D66" s="29"/>
      <c r="E66" s="65"/>
      <c r="F66" s="46"/>
      <c r="G66" s="47"/>
      <c r="H66" s="87" t="s">
        <v>80</v>
      </c>
      <c r="I66" s="88"/>
      <c r="J66" s="32" t="s">
        <v>133</v>
      </c>
      <c r="K66" s="14" t="s">
        <v>24</v>
      </c>
      <c r="L66" s="63" t="e">
        <f>L44-(0.5*L63)</f>
        <v>#DIV/0!</v>
      </c>
    </row>
    <row r="67" spans="1:12" ht="31.5" customHeight="1" x14ac:dyDescent="0.35">
      <c r="A67" s="35"/>
      <c r="B67" s="35"/>
      <c r="C67" s="94"/>
      <c r="D67" s="3"/>
      <c r="E67" s="11"/>
      <c r="F67" s="95" t="s">
        <v>134</v>
      </c>
      <c r="G67" s="87"/>
      <c r="H67" s="87"/>
      <c r="I67" s="87"/>
      <c r="J67" s="88"/>
      <c r="K67" s="18"/>
      <c r="L67" s="63"/>
    </row>
    <row r="68" spans="1:12" ht="33" customHeight="1" x14ac:dyDescent="0.35">
      <c r="A68" s="34">
        <v>42</v>
      </c>
      <c r="B68" s="34">
        <v>39</v>
      </c>
      <c r="C68" s="94"/>
      <c r="D68" s="2">
        <v>45</v>
      </c>
      <c r="E68" s="21" t="s">
        <v>136</v>
      </c>
      <c r="F68" s="86" t="s">
        <v>135</v>
      </c>
      <c r="G68" s="87"/>
      <c r="H68" s="87"/>
      <c r="I68" s="88"/>
      <c r="J68" s="21"/>
      <c r="K68" s="19" t="s">
        <v>199</v>
      </c>
      <c r="L68" s="82"/>
    </row>
    <row r="69" spans="1:12" ht="33" customHeight="1" x14ac:dyDescent="0.35">
      <c r="A69" s="33">
        <v>43</v>
      </c>
      <c r="B69" s="33">
        <v>40</v>
      </c>
      <c r="C69" s="94"/>
      <c r="D69" s="2">
        <v>46</v>
      </c>
      <c r="E69" s="22" t="s">
        <v>139</v>
      </c>
      <c r="F69" s="87" t="s">
        <v>140</v>
      </c>
      <c r="G69" s="87"/>
      <c r="H69" s="87"/>
      <c r="I69" s="88"/>
      <c r="J69" s="60" t="s">
        <v>209</v>
      </c>
      <c r="K69" s="40" t="s">
        <v>66</v>
      </c>
      <c r="L69" s="63" t="e">
        <f>(L68/L49)^0.14</f>
        <v>#DIV/0!</v>
      </c>
    </row>
    <row r="70" spans="1:12" ht="27.75" x14ac:dyDescent="0.35">
      <c r="A70" s="33">
        <v>44</v>
      </c>
      <c r="B70" s="33">
        <v>41</v>
      </c>
      <c r="C70" s="94"/>
      <c r="D70" s="2">
        <v>47</v>
      </c>
      <c r="E70" s="20" t="s">
        <v>141</v>
      </c>
      <c r="F70" s="108" t="s">
        <v>142</v>
      </c>
      <c r="G70" s="109"/>
      <c r="H70" s="109"/>
      <c r="I70" s="110"/>
      <c r="J70" s="20" t="s">
        <v>146</v>
      </c>
      <c r="K70" s="24" t="s">
        <v>200</v>
      </c>
      <c r="L70" s="63" t="e">
        <f>(L46*L51*L56)/(L55*L69)</f>
        <v>#DIV/0!</v>
      </c>
    </row>
    <row r="71" spans="1:12" ht="25.5" x14ac:dyDescent="0.35">
      <c r="A71" s="33">
        <v>45</v>
      </c>
      <c r="B71" s="33">
        <v>42</v>
      </c>
      <c r="C71" s="94"/>
      <c r="D71" s="2">
        <v>48</v>
      </c>
      <c r="E71" s="8" t="s">
        <v>143</v>
      </c>
      <c r="F71" s="89" t="s">
        <v>144</v>
      </c>
      <c r="G71" s="89"/>
      <c r="H71" s="89"/>
      <c r="I71" s="89"/>
      <c r="J71" s="51" t="s">
        <v>145</v>
      </c>
      <c r="K71" s="24" t="s">
        <v>201</v>
      </c>
      <c r="L71" s="63" t="e">
        <f>L15/L70</f>
        <v>#DIV/0!</v>
      </c>
    </row>
    <row r="72" spans="1:12" ht="25.5" x14ac:dyDescent="0.25">
      <c r="A72" s="33">
        <v>46</v>
      </c>
      <c r="B72" s="33">
        <v>43</v>
      </c>
      <c r="C72" s="94"/>
      <c r="D72" s="2">
        <v>49</v>
      </c>
      <c r="E72" s="48" t="s">
        <v>147</v>
      </c>
      <c r="F72" s="89"/>
      <c r="G72" s="89"/>
      <c r="H72" s="89"/>
      <c r="I72" s="89"/>
      <c r="J72" s="62"/>
      <c r="K72" s="24" t="s">
        <v>201</v>
      </c>
      <c r="L72" s="82"/>
    </row>
    <row r="73" spans="1:12" ht="18" x14ac:dyDescent="0.35">
      <c r="A73" s="71">
        <v>47</v>
      </c>
      <c r="B73" s="75" t="s">
        <v>66</v>
      </c>
      <c r="C73" s="94" t="s">
        <v>192</v>
      </c>
      <c r="D73" s="12">
        <v>50</v>
      </c>
      <c r="E73" s="25" t="s">
        <v>148</v>
      </c>
      <c r="F73" s="89" t="s">
        <v>131</v>
      </c>
      <c r="G73" s="89"/>
      <c r="H73" s="89"/>
      <c r="I73" s="89"/>
      <c r="J73" s="62"/>
      <c r="K73" s="19"/>
      <c r="L73" s="63"/>
    </row>
    <row r="74" spans="1:12" ht="18" x14ac:dyDescent="0.35">
      <c r="A74" s="34"/>
      <c r="B74" s="34"/>
      <c r="C74" s="94"/>
      <c r="D74" s="29"/>
      <c r="E74" s="65"/>
      <c r="F74" s="60"/>
      <c r="G74" s="61"/>
      <c r="H74" s="87" t="s">
        <v>79</v>
      </c>
      <c r="I74" s="88"/>
      <c r="J74" s="32" t="s">
        <v>150</v>
      </c>
      <c r="K74" s="14" t="s">
        <v>24</v>
      </c>
      <c r="L74" s="63" t="e">
        <f>L43+((L71/L72)*L63)</f>
        <v>#DIV/0!</v>
      </c>
    </row>
    <row r="75" spans="1:12" ht="18" x14ac:dyDescent="0.35">
      <c r="A75" s="34"/>
      <c r="B75" s="34"/>
      <c r="C75" s="94"/>
      <c r="D75" s="29"/>
      <c r="E75" s="65"/>
      <c r="F75" s="60"/>
      <c r="G75" s="61"/>
      <c r="H75" s="87" t="s">
        <v>149</v>
      </c>
      <c r="I75" s="88"/>
      <c r="J75" s="32" t="s">
        <v>151</v>
      </c>
      <c r="K75" s="14" t="s">
        <v>24</v>
      </c>
      <c r="L75" s="63" t="e">
        <f>L44-((L71/L72)*L63)</f>
        <v>#DIV/0!</v>
      </c>
    </row>
    <row r="76" spans="1:12" ht="30" customHeight="1" x14ac:dyDescent="0.35">
      <c r="A76" s="35"/>
      <c r="B76" s="35"/>
      <c r="C76" s="94"/>
      <c r="D76" s="3"/>
      <c r="E76" s="11"/>
      <c r="F76" s="103" t="s">
        <v>155</v>
      </c>
      <c r="G76" s="96"/>
      <c r="H76" s="96"/>
      <c r="I76" s="96"/>
      <c r="J76" s="104"/>
      <c r="K76" s="19"/>
      <c r="L76" s="63"/>
    </row>
    <row r="77" spans="1:12" ht="18.75" x14ac:dyDescent="0.35">
      <c r="A77" s="34">
        <v>48</v>
      </c>
      <c r="B77" s="76" t="s">
        <v>66</v>
      </c>
      <c r="C77" s="94"/>
      <c r="D77" s="2">
        <v>51</v>
      </c>
      <c r="E77" s="8" t="s">
        <v>152</v>
      </c>
      <c r="F77" s="86" t="s">
        <v>153</v>
      </c>
      <c r="G77" s="87"/>
      <c r="H77" s="87"/>
      <c r="I77" s="88"/>
      <c r="J77" s="30" t="s">
        <v>210</v>
      </c>
      <c r="K77" s="40" t="s">
        <v>66</v>
      </c>
      <c r="L77" s="30" t="e">
        <f>(L36*L72*L62)/(L14*L19*L37)</f>
        <v>#DIV/0!</v>
      </c>
    </row>
    <row r="78" spans="1:12" ht="18.75" x14ac:dyDescent="0.35">
      <c r="A78" s="34">
        <v>49</v>
      </c>
      <c r="B78" s="76" t="s">
        <v>66</v>
      </c>
      <c r="C78" s="94"/>
      <c r="D78" s="2">
        <v>52</v>
      </c>
      <c r="E78" s="8" t="s">
        <v>33</v>
      </c>
      <c r="F78" s="86" t="s">
        <v>154</v>
      </c>
      <c r="G78" s="87"/>
      <c r="H78" s="87"/>
      <c r="I78" s="88"/>
      <c r="J78" s="32"/>
      <c r="K78" s="40" t="s">
        <v>66</v>
      </c>
      <c r="L78" s="37"/>
    </row>
    <row r="79" spans="1:12" ht="18.75" x14ac:dyDescent="0.35">
      <c r="A79" s="34">
        <v>50</v>
      </c>
      <c r="B79" s="76" t="s">
        <v>66</v>
      </c>
      <c r="C79" s="94"/>
      <c r="D79" s="2">
        <v>53</v>
      </c>
      <c r="E79" s="8" t="s">
        <v>13</v>
      </c>
      <c r="F79" s="86" t="s">
        <v>14</v>
      </c>
      <c r="G79" s="87"/>
      <c r="H79" s="87"/>
      <c r="I79" s="88"/>
      <c r="J79" s="32"/>
      <c r="K79" s="40" t="s">
        <v>66</v>
      </c>
      <c r="L79" s="37"/>
    </row>
    <row r="80" spans="1:12" ht="30" customHeight="1" x14ac:dyDescent="0.35">
      <c r="A80" s="74" t="s">
        <v>66</v>
      </c>
      <c r="B80" s="33">
        <v>44</v>
      </c>
      <c r="C80" s="94" t="s">
        <v>193</v>
      </c>
      <c r="D80" s="2">
        <v>54</v>
      </c>
      <c r="E80" s="15" t="s">
        <v>137</v>
      </c>
      <c r="F80" s="86" t="s">
        <v>203</v>
      </c>
      <c r="G80" s="87"/>
      <c r="H80" s="87"/>
      <c r="I80" s="88"/>
      <c r="J80" s="32" t="s">
        <v>215</v>
      </c>
      <c r="K80" s="40" t="s">
        <v>66</v>
      </c>
      <c r="L80" s="30" t="e">
        <f>L20/(4.5*L11*L26*L72)</f>
        <v>#DIV/0!</v>
      </c>
    </row>
    <row r="81" spans="1:12" ht="33" customHeight="1" x14ac:dyDescent="0.25">
      <c r="A81" s="74" t="s">
        <v>66</v>
      </c>
      <c r="B81" s="33">
        <v>45</v>
      </c>
      <c r="C81" s="94"/>
      <c r="D81" s="2">
        <v>55</v>
      </c>
      <c r="E81" s="15" t="s">
        <v>124</v>
      </c>
      <c r="F81" s="86" t="s">
        <v>222</v>
      </c>
      <c r="G81" s="87"/>
      <c r="H81" s="87"/>
      <c r="I81" s="88"/>
      <c r="J81" s="32"/>
      <c r="K81" s="40" t="s">
        <v>66</v>
      </c>
      <c r="L81" s="37"/>
    </row>
    <row r="82" spans="1:12" ht="18.75" x14ac:dyDescent="0.35">
      <c r="A82" s="75" t="s">
        <v>66</v>
      </c>
      <c r="B82" s="71">
        <v>46</v>
      </c>
      <c r="C82" s="94"/>
      <c r="D82" s="12">
        <v>56</v>
      </c>
      <c r="E82" s="20" t="s">
        <v>90</v>
      </c>
      <c r="F82" s="97" t="s">
        <v>91</v>
      </c>
      <c r="G82" s="98"/>
      <c r="H82" s="98"/>
      <c r="I82" s="99"/>
      <c r="J82" s="54" t="s">
        <v>158</v>
      </c>
      <c r="K82" s="14" t="s">
        <v>24</v>
      </c>
      <c r="L82" s="30">
        <f>L81*L30</f>
        <v>0</v>
      </c>
    </row>
    <row r="83" spans="1:12" ht="18.75" x14ac:dyDescent="0.35">
      <c r="A83" s="74" t="s">
        <v>66</v>
      </c>
      <c r="B83" s="33">
        <v>47</v>
      </c>
      <c r="C83" s="94"/>
      <c r="D83" s="2">
        <v>57</v>
      </c>
      <c r="E83" s="8" t="s">
        <v>156</v>
      </c>
      <c r="F83" s="97" t="s">
        <v>157</v>
      </c>
      <c r="G83" s="98"/>
      <c r="H83" s="98"/>
      <c r="I83" s="99"/>
      <c r="J83" s="54" t="s">
        <v>159</v>
      </c>
      <c r="K83" s="14" t="s">
        <v>24</v>
      </c>
      <c r="L83" s="30" t="e">
        <f>L82*L58</f>
        <v>#DIV/0!</v>
      </c>
    </row>
    <row r="84" spans="1:12" ht="18.75" x14ac:dyDescent="0.35">
      <c r="A84" s="74" t="s">
        <v>66</v>
      </c>
      <c r="B84" s="33">
        <v>48</v>
      </c>
      <c r="C84" s="94"/>
      <c r="D84" s="12">
        <v>58</v>
      </c>
      <c r="E84" s="20" t="s">
        <v>61</v>
      </c>
      <c r="F84" s="97" t="s">
        <v>129</v>
      </c>
      <c r="G84" s="98"/>
      <c r="H84" s="98"/>
      <c r="I84" s="99"/>
      <c r="J84" s="54" t="s">
        <v>162</v>
      </c>
      <c r="K84" s="14" t="s">
        <v>24</v>
      </c>
      <c r="L84" s="30" t="e">
        <f>L82/L80</f>
        <v>#DIV/0!</v>
      </c>
    </row>
    <row r="85" spans="1:12" ht="18.75" customHeight="1" x14ac:dyDescent="0.35">
      <c r="A85" s="75" t="s">
        <v>66</v>
      </c>
      <c r="B85" s="71">
        <v>49</v>
      </c>
      <c r="C85" s="94"/>
      <c r="D85" s="12">
        <v>59</v>
      </c>
      <c r="E85" s="20" t="s">
        <v>160</v>
      </c>
      <c r="F85" s="86" t="s">
        <v>161</v>
      </c>
      <c r="G85" s="87"/>
      <c r="H85" s="87"/>
      <c r="I85" s="88"/>
      <c r="J85" s="7"/>
      <c r="K85" s="19"/>
      <c r="L85" s="7"/>
    </row>
    <row r="86" spans="1:12" ht="18.75" customHeight="1" x14ac:dyDescent="0.35">
      <c r="A86" s="34"/>
      <c r="B86" s="34"/>
      <c r="C86" s="94"/>
      <c r="D86" s="29"/>
      <c r="E86" s="5"/>
      <c r="F86" s="44"/>
      <c r="G86" s="45"/>
      <c r="H86" s="87" t="s">
        <v>79</v>
      </c>
      <c r="I86" s="88"/>
      <c r="J86" s="54" t="s">
        <v>163</v>
      </c>
      <c r="K86" s="14" t="s">
        <v>24</v>
      </c>
      <c r="L86" s="7" t="e">
        <f>L29+(0.5*L83)</f>
        <v>#DIV/0!</v>
      </c>
    </row>
    <row r="87" spans="1:12" ht="18.75" customHeight="1" x14ac:dyDescent="0.35">
      <c r="A87" s="34"/>
      <c r="B87" s="34"/>
      <c r="C87" s="94"/>
      <c r="D87" s="29"/>
      <c r="E87" s="5"/>
      <c r="F87" s="46"/>
      <c r="G87" s="47"/>
      <c r="H87" s="87" t="s">
        <v>80</v>
      </c>
      <c r="I87" s="88"/>
      <c r="J87" s="54" t="s">
        <v>164</v>
      </c>
      <c r="K87" s="14" t="s">
        <v>24</v>
      </c>
      <c r="L87" s="7" t="e">
        <f>L29-(0.5*L83)</f>
        <v>#DIV/0!</v>
      </c>
    </row>
    <row r="88" spans="1:12" ht="33" customHeight="1" x14ac:dyDescent="0.35">
      <c r="A88" s="35"/>
      <c r="B88" s="35"/>
      <c r="C88" s="94"/>
      <c r="D88" s="3"/>
      <c r="E88" s="21"/>
      <c r="F88" s="95" t="s">
        <v>165</v>
      </c>
      <c r="G88" s="96"/>
      <c r="H88" s="96"/>
      <c r="I88" s="96"/>
      <c r="J88" s="88"/>
      <c r="K88" s="19"/>
      <c r="L88" s="7"/>
    </row>
    <row r="89" spans="1:12" ht="18.75" x14ac:dyDescent="0.35">
      <c r="A89" s="75" t="s">
        <v>66</v>
      </c>
      <c r="B89" s="71">
        <v>50</v>
      </c>
      <c r="C89" s="94"/>
      <c r="D89" s="12">
        <v>60</v>
      </c>
      <c r="E89" s="20" t="s">
        <v>160</v>
      </c>
      <c r="F89" s="97" t="s">
        <v>131</v>
      </c>
      <c r="G89" s="98"/>
      <c r="H89" s="98"/>
      <c r="I89" s="99"/>
      <c r="J89" s="41"/>
      <c r="K89" s="14"/>
      <c r="L89" s="30"/>
    </row>
    <row r="90" spans="1:12" ht="18.75" x14ac:dyDescent="0.35">
      <c r="A90" s="34"/>
      <c r="B90" s="34"/>
      <c r="C90" s="94"/>
      <c r="D90" s="29"/>
      <c r="E90" s="5"/>
      <c r="F90" s="42"/>
      <c r="G90" s="43"/>
      <c r="H90" s="43" t="s">
        <v>79</v>
      </c>
      <c r="I90" s="59"/>
      <c r="J90" s="20" t="s">
        <v>166</v>
      </c>
      <c r="K90" s="14" t="s">
        <v>24</v>
      </c>
      <c r="L90" s="30" t="e">
        <f>L86+((L71/L72)*L84)</f>
        <v>#DIV/0!</v>
      </c>
    </row>
    <row r="91" spans="1:12" ht="18.75" x14ac:dyDescent="0.35">
      <c r="A91" s="34"/>
      <c r="B91" s="34"/>
      <c r="C91" s="94"/>
      <c r="D91" s="29"/>
      <c r="E91" s="5"/>
      <c r="F91" s="53"/>
      <c r="G91" s="50"/>
      <c r="H91" s="43" t="s">
        <v>80</v>
      </c>
      <c r="I91" s="59"/>
      <c r="J91" s="20" t="s">
        <v>167</v>
      </c>
      <c r="K91" s="14" t="s">
        <v>24</v>
      </c>
      <c r="L91" s="30" t="e">
        <f>L87-((L71/L72)*L84)</f>
        <v>#DIV/0!</v>
      </c>
    </row>
    <row r="92" spans="1:12" ht="33" customHeight="1" x14ac:dyDescent="0.35">
      <c r="A92" s="35"/>
      <c r="B92" s="35"/>
      <c r="C92" s="94"/>
      <c r="D92" s="3"/>
      <c r="E92" s="21"/>
      <c r="F92" s="95" t="s">
        <v>165</v>
      </c>
      <c r="G92" s="96"/>
      <c r="H92" s="96"/>
      <c r="I92" s="96"/>
      <c r="J92" s="88"/>
      <c r="K92" s="18"/>
      <c r="L92" s="30"/>
    </row>
    <row r="93" spans="1:12" ht="18.75" x14ac:dyDescent="0.35">
      <c r="A93" s="76" t="s">
        <v>66</v>
      </c>
      <c r="B93" s="34">
        <v>51</v>
      </c>
      <c r="C93" s="94"/>
      <c r="D93" s="29">
        <v>61</v>
      </c>
      <c r="E93" s="68" t="s">
        <v>89</v>
      </c>
      <c r="F93" s="97" t="s">
        <v>88</v>
      </c>
      <c r="G93" s="98"/>
      <c r="H93" s="98"/>
      <c r="I93" s="99"/>
      <c r="J93" s="41" t="s">
        <v>214</v>
      </c>
      <c r="K93" s="55" t="s">
        <v>53</v>
      </c>
      <c r="L93" s="30">
        <f>(4.5*L11*L26*L82)</f>
        <v>0</v>
      </c>
    </row>
    <row r="94" spans="1:12" ht="18.75" x14ac:dyDescent="0.35">
      <c r="A94" s="75" t="s">
        <v>66</v>
      </c>
      <c r="B94" s="71">
        <v>52</v>
      </c>
      <c r="C94" s="94"/>
      <c r="D94" s="12">
        <v>62</v>
      </c>
      <c r="E94" s="20" t="s">
        <v>92</v>
      </c>
      <c r="F94" s="100" t="s">
        <v>93</v>
      </c>
      <c r="G94" s="100"/>
      <c r="H94" s="100"/>
      <c r="I94" s="100"/>
      <c r="J94" s="84" t="s">
        <v>211</v>
      </c>
      <c r="K94" s="14"/>
      <c r="L94" s="30">
        <f>IF(L95&gt;0,L95,L96)</f>
        <v>0</v>
      </c>
    </row>
    <row r="95" spans="1:12" ht="18" x14ac:dyDescent="0.35">
      <c r="A95" s="34"/>
      <c r="B95" s="34"/>
      <c r="C95" s="94"/>
      <c r="D95" s="29"/>
      <c r="E95" s="5"/>
      <c r="F95" s="42"/>
      <c r="G95" s="43"/>
      <c r="H95" s="43" t="s">
        <v>79</v>
      </c>
      <c r="I95" s="59"/>
      <c r="J95" s="7" t="s">
        <v>170</v>
      </c>
      <c r="K95" s="14" t="s">
        <v>24</v>
      </c>
      <c r="L95" s="30">
        <f>L28-L82</f>
        <v>0</v>
      </c>
    </row>
    <row r="96" spans="1:12" ht="18" x14ac:dyDescent="0.35">
      <c r="A96" s="35"/>
      <c r="B96" s="35"/>
      <c r="C96" s="94"/>
      <c r="D96" s="3"/>
      <c r="E96" s="21"/>
      <c r="F96" s="53"/>
      <c r="G96" s="50"/>
      <c r="H96" s="43" t="s">
        <v>80</v>
      </c>
      <c r="I96" s="59"/>
      <c r="J96" s="7" t="s">
        <v>171</v>
      </c>
      <c r="K96" s="14" t="s">
        <v>24</v>
      </c>
      <c r="L96" s="30">
        <f>(L28+L82)</f>
        <v>0</v>
      </c>
    </row>
    <row r="97" spans="1:12" ht="37.5" x14ac:dyDescent="0.35">
      <c r="A97" s="33">
        <v>51</v>
      </c>
      <c r="B97" s="33">
        <v>53</v>
      </c>
      <c r="C97" s="94" t="s">
        <v>191</v>
      </c>
      <c r="D97" s="3">
        <v>63</v>
      </c>
      <c r="E97" s="69" t="s">
        <v>173</v>
      </c>
      <c r="F97" s="86" t="s">
        <v>225</v>
      </c>
      <c r="G97" s="87"/>
      <c r="H97" s="87"/>
      <c r="I97" s="88"/>
      <c r="J97" s="41"/>
      <c r="K97" s="18" t="s">
        <v>174</v>
      </c>
      <c r="L97" s="37"/>
    </row>
    <row r="98" spans="1:12" ht="36" x14ac:dyDescent="0.35">
      <c r="A98" s="33">
        <v>52</v>
      </c>
      <c r="B98" s="33">
        <v>54</v>
      </c>
      <c r="C98" s="94"/>
      <c r="D98" s="3">
        <v>64</v>
      </c>
      <c r="E98" s="21" t="s">
        <v>175</v>
      </c>
      <c r="F98" s="86" t="s">
        <v>176</v>
      </c>
      <c r="G98" s="87"/>
      <c r="H98" s="87"/>
      <c r="I98" s="88"/>
      <c r="J98" s="11" t="s">
        <v>213</v>
      </c>
      <c r="K98" s="58" t="s">
        <v>66</v>
      </c>
      <c r="L98" s="30" t="e">
        <f>(460+((L28+L94)/2))/(17.71*L33)</f>
        <v>#DIV/0!</v>
      </c>
    </row>
    <row r="99" spans="1:12" ht="30" x14ac:dyDescent="0.35">
      <c r="A99" s="33">
        <v>53</v>
      </c>
      <c r="B99" s="33">
        <v>55</v>
      </c>
      <c r="C99" s="94"/>
      <c r="D99" s="3">
        <v>65</v>
      </c>
      <c r="E99" s="26" t="s">
        <v>62</v>
      </c>
      <c r="F99" s="86" t="s">
        <v>63</v>
      </c>
      <c r="G99" s="87"/>
      <c r="H99" s="87"/>
      <c r="I99" s="88"/>
      <c r="J99" s="7" t="s">
        <v>177</v>
      </c>
      <c r="K99" s="36" t="s">
        <v>64</v>
      </c>
      <c r="L99" s="30" t="e">
        <f>(L97*L98*L78)</f>
        <v>#DIV/0!</v>
      </c>
    </row>
    <row r="100" spans="1:12" ht="36" x14ac:dyDescent="0.35">
      <c r="A100" s="33">
        <v>54</v>
      </c>
      <c r="B100" s="33">
        <v>56</v>
      </c>
      <c r="C100" s="94"/>
      <c r="D100" s="3">
        <v>66</v>
      </c>
      <c r="E100" s="69" t="s">
        <v>18</v>
      </c>
      <c r="F100" s="86" t="s">
        <v>22</v>
      </c>
      <c r="G100" s="87"/>
      <c r="H100" s="87"/>
      <c r="I100" s="88"/>
      <c r="J100" s="41" t="s">
        <v>178</v>
      </c>
      <c r="K100" s="19" t="s">
        <v>23</v>
      </c>
      <c r="L100" s="41" t="e">
        <f>0.0833*(L23*(L79/L18))+(L24*((L79/L18)-1))</f>
        <v>#DIV/0!</v>
      </c>
    </row>
    <row r="101" spans="1:12" ht="33" customHeight="1" x14ac:dyDescent="0.35">
      <c r="A101" s="33">
        <v>55</v>
      </c>
      <c r="B101" s="33">
        <v>57</v>
      </c>
      <c r="C101" s="94"/>
      <c r="D101" s="3">
        <v>67</v>
      </c>
      <c r="E101" s="69" t="s">
        <v>179</v>
      </c>
      <c r="F101" s="86" t="s">
        <v>226</v>
      </c>
      <c r="G101" s="87"/>
      <c r="H101" s="87"/>
      <c r="I101" s="88"/>
      <c r="J101" s="7"/>
      <c r="K101" s="78" t="s">
        <v>66</v>
      </c>
      <c r="L101" s="37"/>
    </row>
    <row r="102" spans="1:12" ht="47.25" x14ac:dyDescent="0.35">
      <c r="A102" s="33">
        <v>56</v>
      </c>
      <c r="B102" s="33">
        <v>58</v>
      </c>
      <c r="C102" s="94"/>
      <c r="D102" s="3">
        <v>68</v>
      </c>
      <c r="E102" s="69" t="s">
        <v>172</v>
      </c>
      <c r="F102" s="86" t="s">
        <v>180</v>
      </c>
      <c r="G102" s="87"/>
      <c r="H102" s="87"/>
      <c r="I102" s="88"/>
      <c r="J102" s="70" t="s">
        <v>181</v>
      </c>
      <c r="K102" s="18" t="s">
        <v>187</v>
      </c>
      <c r="L102" s="70" t="e">
        <f>(L101*(L52^2)*L69)/(1.34*L21)</f>
        <v>#DIV/0!</v>
      </c>
    </row>
    <row r="103" spans="1:12" ht="33" customHeight="1" x14ac:dyDescent="0.35">
      <c r="A103" s="33">
        <v>57</v>
      </c>
      <c r="B103" s="33">
        <v>59</v>
      </c>
      <c r="C103" s="94"/>
      <c r="D103" s="3">
        <v>69</v>
      </c>
      <c r="E103" s="69" t="s">
        <v>186</v>
      </c>
      <c r="F103" s="89" t="s">
        <v>202</v>
      </c>
      <c r="G103" s="89"/>
      <c r="H103" s="89"/>
      <c r="I103" s="89"/>
      <c r="J103" s="7"/>
      <c r="K103" s="72" t="s">
        <v>184</v>
      </c>
      <c r="L103" s="37"/>
    </row>
    <row r="104" spans="1:12" ht="33.75" x14ac:dyDescent="0.35">
      <c r="A104" s="33">
        <v>58</v>
      </c>
      <c r="B104" s="33">
        <v>60</v>
      </c>
      <c r="C104" s="94"/>
      <c r="D104" s="3">
        <v>70</v>
      </c>
      <c r="E104" s="23" t="s">
        <v>182</v>
      </c>
      <c r="F104" s="89" t="s">
        <v>183</v>
      </c>
      <c r="G104" s="89"/>
      <c r="H104" s="89"/>
      <c r="I104" s="89"/>
      <c r="J104" s="23" t="s">
        <v>185</v>
      </c>
      <c r="K104" s="72" t="s">
        <v>184</v>
      </c>
      <c r="L104" s="30" t="e">
        <f>(L100*L102)+L103</f>
        <v>#DIV/0!</v>
      </c>
    </row>
  </sheetData>
  <mergeCells count="114">
    <mergeCell ref="A1:L2"/>
    <mergeCell ref="A6:B8"/>
    <mergeCell ref="A4:G4"/>
    <mergeCell ref="I4:L4"/>
    <mergeCell ref="C6:G6"/>
    <mergeCell ref="C8:K8"/>
    <mergeCell ref="C7:K7"/>
    <mergeCell ref="H6:K6"/>
    <mergeCell ref="C9:C10"/>
    <mergeCell ref="D9:D10"/>
    <mergeCell ref="E9:E10"/>
    <mergeCell ref="F9:I10"/>
    <mergeCell ref="J9:J10"/>
    <mergeCell ref="K9:K10"/>
    <mergeCell ref="L6:L10"/>
    <mergeCell ref="F41:I41"/>
    <mergeCell ref="F42:I42"/>
    <mergeCell ref="H43:I43"/>
    <mergeCell ref="H44:I44"/>
    <mergeCell ref="F21:I21"/>
    <mergeCell ref="F26:I26"/>
    <mergeCell ref="F19:I19"/>
    <mergeCell ref="F23:I23"/>
    <mergeCell ref="F24:I24"/>
    <mergeCell ref="F29:I29"/>
    <mergeCell ref="F30:I30"/>
    <mergeCell ref="H31:I31"/>
    <mergeCell ref="H32:I32"/>
    <mergeCell ref="F33:I33"/>
    <mergeCell ref="F34:I34"/>
    <mergeCell ref="F35:I35"/>
    <mergeCell ref="F36:I36"/>
    <mergeCell ref="F37:I37"/>
    <mergeCell ref="F38:I38"/>
    <mergeCell ref="F22:I22"/>
    <mergeCell ref="C12:C25"/>
    <mergeCell ref="F25:I25"/>
    <mergeCell ref="F27:I27"/>
    <mergeCell ref="F28:I28"/>
    <mergeCell ref="F20:I20"/>
    <mergeCell ref="F15:I15"/>
    <mergeCell ref="F16:I16"/>
    <mergeCell ref="F17:I17"/>
    <mergeCell ref="F18:I18"/>
    <mergeCell ref="F12:I12"/>
    <mergeCell ref="F13:I13"/>
    <mergeCell ref="F14:I14"/>
    <mergeCell ref="F45:J45"/>
    <mergeCell ref="F46:I46"/>
    <mergeCell ref="F47:I47"/>
    <mergeCell ref="F48:I48"/>
    <mergeCell ref="F49:I49"/>
    <mergeCell ref="F50:I50"/>
    <mergeCell ref="F51:I51"/>
    <mergeCell ref="F52:I52"/>
    <mergeCell ref="F77:I77"/>
    <mergeCell ref="F53:I53"/>
    <mergeCell ref="F54:I54"/>
    <mergeCell ref="F55:I55"/>
    <mergeCell ref="F56:I56"/>
    <mergeCell ref="F57:I57"/>
    <mergeCell ref="F58:I58"/>
    <mergeCell ref="F59:I59"/>
    <mergeCell ref="F62:I62"/>
    <mergeCell ref="F63:I63"/>
    <mergeCell ref="F64:I64"/>
    <mergeCell ref="F68:I68"/>
    <mergeCell ref="F69:I69"/>
    <mergeCell ref="F70:I70"/>
    <mergeCell ref="F71:I71"/>
    <mergeCell ref="F72:I72"/>
    <mergeCell ref="F73:I73"/>
    <mergeCell ref="H74:I74"/>
    <mergeCell ref="H75:I75"/>
    <mergeCell ref="F78:I78"/>
    <mergeCell ref="F79:I79"/>
    <mergeCell ref="F80:I80"/>
    <mergeCell ref="H65:I65"/>
    <mergeCell ref="H66:I66"/>
    <mergeCell ref="F67:J67"/>
    <mergeCell ref="F82:I82"/>
    <mergeCell ref="F81:I81"/>
    <mergeCell ref="F89:I89"/>
    <mergeCell ref="F76:J76"/>
    <mergeCell ref="F83:I83"/>
    <mergeCell ref="F84:I84"/>
    <mergeCell ref="F85:I85"/>
    <mergeCell ref="H86:I86"/>
    <mergeCell ref="H87:I87"/>
    <mergeCell ref="F88:J88"/>
    <mergeCell ref="F100:I100"/>
    <mergeCell ref="F101:I101"/>
    <mergeCell ref="F102:I102"/>
    <mergeCell ref="F103:I103"/>
    <mergeCell ref="A9:A10"/>
    <mergeCell ref="B9:B10"/>
    <mergeCell ref="C26:C41"/>
    <mergeCell ref="C42:C56"/>
    <mergeCell ref="C57:C72"/>
    <mergeCell ref="C73:C79"/>
    <mergeCell ref="C80:C96"/>
    <mergeCell ref="C97:C104"/>
    <mergeCell ref="F11:I11"/>
    <mergeCell ref="H60:I60"/>
    <mergeCell ref="H61:I61"/>
    <mergeCell ref="F92:J92"/>
    <mergeCell ref="F93:I93"/>
    <mergeCell ref="F94:I94"/>
    <mergeCell ref="H39:I39"/>
    <mergeCell ref="H40:I40"/>
    <mergeCell ref="F97:I97"/>
    <mergeCell ref="F98:I98"/>
    <mergeCell ref="F99:I99"/>
    <mergeCell ref="F104:I104"/>
  </mergeCells>
  <pageMargins left="0.25" right="0.25" top="0.75" bottom="0.75" header="0.3" footer="0.3"/>
  <pageSetup orientation="landscape" r:id="rId1"/>
  <headerFooter>
    <oddFooter>&amp;LPage &amp;P of &amp;N&amp;RForm 410-8 (IP Units)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410-8 IP Units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jfaragalli</dc:creator>
  <cp:lastModifiedBy>Hamamcioglu, Sarp</cp:lastModifiedBy>
  <cp:lastPrinted>2011-07-06T16:21:14Z</cp:lastPrinted>
  <dcterms:created xsi:type="dcterms:W3CDTF">2011-06-28T13:48:48Z</dcterms:created>
  <dcterms:modified xsi:type="dcterms:W3CDTF">2023-04-20T15:19:20Z</dcterms:modified>
</cp:coreProperties>
</file>