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mamcioglu\Desktop\410 forms update 3.1.2023\2023\"/>
    </mc:Choice>
  </mc:AlternateContent>
  <xr:revisionPtr revIDLastSave="0" documentId="8_{26123554-E6D8-4FF9-BA09-60B4D1249E3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orm 410-9 IP Units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2" i="1" l="1"/>
  <c r="L106" i="1"/>
  <c r="L87" i="1"/>
  <c r="L83" i="1"/>
  <c r="L80" i="1"/>
  <c r="L69" i="1"/>
  <c r="L63" i="1"/>
  <c r="L62" i="1"/>
  <c r="L58" i="1"/>
  <c r="L46" i="1"/>
  <c r="L52" i="1" s="1"/>
  <c r="L35" i="1"/>
  <c r="L28" i="1"/>
  <c r="L26" i="1"/>
  <c r="L25" i="1"/>
  <c r="L24" i="1"/>
  <c r="L59" i="1" s="1"/>
  <c r="L23" i="1"/>
  <c r="L115" i="1" s="1"/>
  <c r="L116" i="1" s="1"/>
  <c r="L120" i="1" s="1"/>
  <c r="L122" i="1" s="1"/>
  <c r="L123" i="1" l="1"/>
  <c r="L60" i="1"/>
  <c r="L70" i="1"/>
  <c r="L71" i="1" s="1"/>
  <c r="L65" i="1"/>
  <c r="L100" i="1"/>
  <c r="L108" i="1" s="1"/>
  <c r="L53" i="1"/>
  <c r="L117" i="1"/>
  <c r="L118" i="1" s="1"/>
  <c r="L77" i="1" l="1"/>
  <c r="L66" i="1"/>
  <c r="L88" i="1"/>
  <c r="L92" i="1" s="1"/>
  <c r="L89" i="1"/>
  <c r="L85" i="1"/>
  <c r="L72" i="1"/>
  <c r="L111" i="1"/>
  <c r="L61" i="1"/>
  <c r="L125" i="1"/>
  <c r="L127" i="1" s="1"/>
  <c r="L73" i="1" l="1"/>
  <c r="L79" i="1" s="1"/>
  <c r="L86" i="1"/>
  <c r="L95" i="1" s="1"/>
  <c r="L107" i="1" l="1"/>
  <c r="L93" i="1"/>
  <c r="L74" i="1"/>
  <c r="L76" i="1" s="1"/>
  <c r="L94" i="1" l="1"/>
  <c r="L96" i="1" s="1"/>
  <c r="L97" i="1" s="1"/>
  <c r="L110" i="1" s="1"/>
  <c r="L99" i="1"/>
</calcChain>
</file>

<file path=xl/sharedStrings.xml><?xml version="1.0" encoding="utf-8"?>
<sst xmlns="http://schemas.openxmlformats.org/spreadsheetml/2006/main" count="412" uniqueCount="307">
  <si>
    <t>Company</t>
  </si>
  <si>
    <t>Date</t>
  </si>
  <si>
    <t>Coil Line:</t>
  </si>
  <si>
    <t>Coil Type:</t>
  </si>
  <si>
    <t>Coil Surface:</t>
  </si>
  <si>
    <t>GENERAL PROCEDURE</t>
  </si>
  <si>
    <t>Item No.</t>
  </si>
  <si>
    <t>Item Abbr.</t>
  </si>
  <si>
    <t>Item Description</t>
  </si>
  <si>
    <t>Calculation Procedure</t>
  </si>
  <si>
    <r>
      <t>D</t>
    </r>
    <r>
      <rPr>
        <vertAlign val="subscript"/>
        <sz val="12"/>
        <color theme="1"/>
        <rFont val="Calibri"/>
        <family val="2"/>
        <scheme val="minor"/>
      </rPr>
      <t>i</t>
    </r>
  </si>
  <si>
    <r>
      <t>N</t>
    </r>
    <r>
      <rPr>
        <vertAlign val="subscript"/>
        <sz val="12"/>
        <color theme="1"/>
        <rFont val="Calibri"/>
        <family val="2"/>
        <scheme val="minor"/>
      </rPr>
      <t>c</t>
    </r>
  </si>
  <si>
    <r>
      <t>N</t>
    </r>
    <r>
      <rPr>
        <vertAlign val="subscript"/>
        <sz val="12"/>
        <color theme="1"/>
        <rFont val="Calibri"/>
        <family val="2"/>
        <scheme val="minor"/>
      </rPr>
      <t>t</t>
    </r>
  </si>
  <si>
    <r>
      <t>A</t>
    </r>
    <r>
      <rPr>
        <vertAlign val="subscript"/>
        <sz val="12"/>
        <color theme="1"/>
        <rFont val="Calibri"/>
        <family val="2"/>
        <scheme val="minor"/>
      </rPr>
      <t>ix</t>
    </r>
  </si>
  <si>
    <r>
      <t>L</t>
    </r>
    <r>
      <rPr>
        <vertAlign val="subscript"/>
        <sz val="12"/>
        <color theme="1"/>
        <rFont val="Calibri"/>
        <family val="2"/>
        <scheme val="minor"/>
      </rPr>
      <t>s</t>
    </r>
  </si>
  <si>
    <r>
      <t>K</t>
    </r>
    <r>
      <rPr>
        <vertAlign val="subscript"/>
        <sz val="12"/>
        <color theme="1"/>
        <rFont val="Calibri"/>
        <family val="2"/>
        <scheme val="minor"/>
      </rPr>
      <t>b</t>
    </r>
  </si>
  <si>
    <r>
      <t>L</t>
    </r>
    <r>
      <rPr>
        <vertAlign val="subscript"/>
        <sz val="12"/>
        <color theme="1"/>
        <rFont val="Calibri"/>
        <family val="2"/>
        <scheme val="minor"/>
      </rPr>
      <t>e</t>
    </r>
  </si>
  <si>
    <r>
      <t>A</t>
    </r>
    <r>
      <rPr>
        <vertAlign val="subscript"/>
        <sz val="11"/>
        <color theme="1"/>
        <rFont val="Calibri"/>
        <family val="2"/>
        <scheme val="minor"/>
      </rPr>
      <t>ix</t>
    </r>
    <r>
      <rPr>
        <sz val="11"/>
        <color theme="1"/>
        <rFont val="Calibri"/>
        <family val="2"/>
        <scheme val="minor"/>
      </rPr>
      <t>, IP = 0.00545*D</t>
    </r>
    <r>
      <rPr>
        <vertAlign val="subscript"/>
        <sz val="11"/>
        <color theme="1"/>
        <rFont val="Calibri"/>
        <family val="2"/>
        <scheme val="minor"/>
      </rPr>
      <t>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*N</t>
    </r>
    <r>
      <rPr>
        <vertAlign val="subscript"/>
        <sz val="11"/>
        <color theme="1"/>
        <rFont val="Calibri"/>
        <family val="2"/>
        <scheme val="minor"/>
      </rPr>
      <t>c</t>
    </r>
  </si>
  <si>
    <t>in.</t>
  </si>
  <si>
    <t>Equivalent Length of Coil Circuit per Return Bend</t>
  </si>
  <si>
    <t>Total Equivalent Length of Coil Circuit</t>
  </si>
  <si>
    <t>ft.</t>
  </si>
  <si>
    <r>
      <rPr>
        <sz val="10"/>
        <color theme="1"/>
        <rFont val="Arial"/>
        <family val="2"/>
      </rPr>
      <t>°</t>
    </r>
    <r>
      <rPr>
        <sz val="10"/>
        <color theme="1"/>
        <rFont val="Calibri"/>
        <family val="2"/>
        <scheme val="minor"/>
      </rPr>
      <t>F</t>
    </r>
  </si>
  <si>
    <t>ft./s</t>
  </si>
  <si>
    <t>Solution Procedure Steps for Specific Coil Application</t>
  </si>
  <si>
    <t>General Procedure</t>
  </si>
  <si>
    <t>H</t>
  </si>
  <si>
    <t>L</t>
  </si>
  <si>
    <r>
      <t>A</t>
    </r>
    <r>
      <rPr>
        <vertAlign val="subscript"/>
        <sz val="12"/>
        <color theme="1"/>
        <rFont val="Calibri"/>
        <family val="2"/>
        <scheme val="minor"/>
      </rPr>
      <t>f</t>
    </r>
  </si>
  <si>
    <t>B</t>
  </si>
  <si>
    <t>Surface Ratio (See Form 410-1)</t>
  </si>
  <si>
    <r>
      <t>N</t>
    </r>
    <r>
      <rPr>
        <vertAlign val="subscript"/>
        <sz val="12"/>
        <color theme="1"/>
        <rFont val="Calibri"/>
        <family val="2"/>
        <scheme val="minor"/>
      </rPr>
      <t>r</t>
    </r>
  </si>
  <si>
    <r>
      <t>A</t>
    </r>
    <r>
      <rPr>
        <vertAlign val="sub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/A</t>
    </r>
    <r>
      <rPr>
        <vertAlign val="subscript"/>
        <sz val="11"/>
        <color theme="1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>*N</t>
    </r>
    <r>
      <rPr>
        <vertAlign val="subscript"/>
        <sz val="11"/>
        <color theme="1"/>
        <rFont val="Calibri"/>
        <family val="2"/>
        <scheme val="minor"/>
      </rPr>
      <t>r</t>
    </r>
  </si>
  <si>
    <t>Total External Coil Surface</t>
  </si>
  <si>
    <r>
      <t>A</t>
    </r>
    <r>
      <rPr>
        <vertAlign val="subscript"/>
        <sz val="11"/>
        <color theme="1"/>
        <rFont val="Calibri"/>
        <family val="2"/>
        <scheme val="minor"/>
      </rPr>
      <t>o</t>
    </r>
  </si>
  <si>
    <t>Tube Inside Diameter</t>
  </si>
  <si>
    <t>Straight Tube Length per Tube Pass</t>
  </si>
  <si>
    <r>
      <t>Q</t>
    </r>
    <r>
      <rPr>
        <vertAlign val="subscript"/>
        <sz val="12"/>
        <color theme="1"/>
        <rFont val="Calibri"/>
        <family val="2"/>
        <scheme val="minor"/>
      </rPr>
      <t>a</t>
    </r>
  </si>
  <si>
    <t>Air Volume Flow at Standard Conditions</t>
  </si>
  <si>
    <t>scfm</t>
  </si>
  <si>
    <r>
      <t>V</t>
    </r>
    <r>
      <rPr>
        <vertAlign val="subscript"/>
        <sz val="12"/>
        <color theme="1"/>
        <rFont val="Calibri"/>
        <family val="2"/>
        <scheme val="minor"/>
      </rPr>
      <t>a</t>
    </r>
  </si>
  <si>
    <t>Standard Air Face Velocity</t>
  </si>
  <si>
    <t>ft/min</t>
  </si>
  <si>
    <r>
      <t>t</t>
    </r>
    <r>
      <rPr>
        <vertAlign val="subscript"/>
        <sz val="12"/>
        <color theme="1"/>
        <rFont val="Calibri"/>
        <family val="2"/>
        <scheme val="minor"/>
      </rPr>
      <t>1</t>
    </r>
  </si>
  <si>
    <t>Entering Air Dry-Bulb Temperature</t>
  </si>
  <si>
    <r>
      <t>P</t>
    </r>
    <r>
      <rPr>
        <vertAlign val="subscript"/>
        <sz val="12"/>
        <color theme="1"/>
        <rFont val="Calibri"/>
        <family val="2"/>
        <scheme val="minor"/>
      </rPr>
      <t>s</t>
    </r>
  </si>
  <si>
    <t>in. Hg abs</t>
  </si>
  <si>
    <t>lb per hr</t>
  </si>
  <si>
    <r>
      <t>hr*ft</t>
    </r>
    <r>
      <rPr>
        <vertAlign val="superscript"/>
        <sz val="8"/>
        <color theme="1"/>
        <rFont val="Calibri"/>
        <family val="2"/>
        <scheme val="minor"/>
      </rPr>
      <t>2</t>
    </r>
    <r>
      <rPr>
        <sz val="8"/>
        <color theme="1"/>
        <rFont val="Calibri"/>
        <family val="2"/>
        <scheme val="minor"/>
      </rPr>
      <t>*F /Btu</t>
    </r>
  </si>
  <si>
    <t>Btuh</t>
  </si>
  <si>
    <t>Coil Face Height</t>
  </si>
  <si>
    <t>Coil Face Length</t>
  </si>
  <si>
    <t>Coil Face Area</t>
  </si>
  <si>
    <r>
      <t>ft</t>
    </r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>/ ft</t>
    </r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-F.A. </t>
    </r>
  </si>
  <si>
    <r>
      <t>ft</t>
    </r>
    <r>
      <rPr>
        <vertAlign val="superscript"/>
        <sz val="10"/>
        <color theme="1"/>
        <rFont val="Calibri"/>
        <family val="2"/>
        <scheme val="minor"/>
      </rPr>
      <t>2</t>
    </r>
  </si>
  <si>
    <r>
      <t>ft.</t>
    </r>
    <r>
      <rPr>
        <vertAlign val="superscript"/>
        <sz val="10"/>
        <color theme="1"/>
        <rFont val="Calibri"/>
        <family val="2"/>
        <scheme val="minor"/>
      </rPr>
      <t>2</t>
    </r>
  </si>
  <si>
    <t>Numerical Input                                 and Formulas</t>
  </si>
  <si>
    <r>
      <t>Δt</t>
    </r>
    <r>
      <rPr>
        <vertAlign val="subscript"/>
        <sz val="12"/>
        <color theme="1"/>
        <rFont val="Calibri"/>
        <family val="2"/>
        <scheme val="minor"/>
      </rPr>
      <t>m</t>
    </r>
  </si>
  <si>
    <t>--</t>
  </si>
  <si>
    <t>COIL PHYSICAL DATA</t>
  </si>
  <si>
    <t>Dimensions, IP</t>
  </si>
  <si>
    <r>
      <t xml:space="preserve">Total Cross-Sectional Fluid Flow Area, </t>
    </r>
    <r>
      <rPr>
        <sz val="9"/>
        <color theme="1"/>
        <rFont val="Calibri"/>
        <family val="2"/>
        <scheme val="minor"/>
      </rPr>
      <t>Inside Tubes</t>
    </r>
  </si>
  <si>
    <t>Ratio of Tube Length to Diameter</t>
  </si>
  <si>
    <r>
      <t>t</t>
    </r>
    <r>
      <rPr>
        <vertAlign val="subscript"/>
        <sz val="12"/>
        <color theme="1"/>
        <rFont val="Calibri"/>
        <family val="2"/>
        <scheme val="minor"/>
      </rPr>
      <t>g1</t>
    </r>
  </si>
  <si>
    <r>
      <t>w</t>
    </r>
    <r>
      <rPr>
        <vertAlign val="subscript"/>
        <sz val="12"/>
        <color theme="1"/>
        <rFont val="Calibri"/>
        <family val="2"/>
        <scheme val="minor"/>
      </rPr>
      <t>g</t>
    </r>
  </si>
  <si>
    <t>Total Ethylene Glycol Solution Flow Rate</t>
  </si>
  <si>
    <r>
      <t>w</t>
    </r>
    <r>
      <rPr>
        <vertAlign val="subscript"/>
        <sz val="10"/>
        <color theme="1"/>
        <rFont val="Calibri"/>
        <family val="2"/>
        <scheme val="minor"/>
      </rPr>
      <t xml:space="preserve">g </t>
    </r>
    <r>
      <rPr>
        <sz val="10"/>
        <color theme="1"/>
        <rFont val="Calibri"/>
        <family val="2"/>
        <scheme val="minor"/>
      </rPr>
      <t>/N</t>
    </r>
    <r>
      <rPr>
        <vertAlign val="subscript"/>
        <sz val="10"/>
        <color theme="1"/>
        <rFont val="Calibri"/>
        <family val="2"/>
        <scheme val="minor"/>
      </rPr>
      <t>c</t>
    </r>
  </si>
  <si>
    <t>Ethylene Glycol Solution Flow Rate per Circuit</t>
  </si>
  <si>
    <r>
      <t>w</t>
    </r>
    <r>
      <rPr>
        <vertAlign val="subscript"/>
        <sz val="11"/>
        <color theme="1"/>
        <rFont val="Calibri"/>
        <family val="2"/>
        <scheme val="minor"/>
      </rPr>
      <t>g</t>
    </r>
    <r>
      <rPr>
        <sz val="11"/>
        <color theme="1"/>
        <rFont val="Calibri"/>
        <family val="2"/>
        <scheme val="minor"/>
      </rPr>
      <t>/N</t>
    </r>
    <r>
      <rPr>
        <vertAlign val="subscript"/>
        <sz val="11"/>
        <color theme="1"/>
        <rFont val="Calibri"/>
        <family val="2"/>
        <scheme val="minor"/>
      </rPr>
      <t>c</t>
    </r>
  </si>
  <si>
    <r>
      <t>t</t>
    </r>
    <r>
      <rPr>
        <vertAlign val="subscript"/>
        <sz val="12"/>
        <color theme="1"/>
        <rFont val="Calibri"/>
        <family val="2"/>
        <scheme val="minor"/>
      </rPr>
      <t>2</t>
    </r>
  </si>
  <si>
    <t>Ethylene Glycol Concentration</t>
  </si>
  <si>
    <t>% by wt</t>
  </si>
  <si>
    <r>
      <t>t</t>
    </r>
    <r>
      <rPr>
        <vertAlign val="subscript"/>
        <sz val="12"/>
        <color theme="1"/>
        <rFont val="Calibri"/>
        <family val="2"/>
        <scheme val="minor"/>
      </rPr>
      <t>gm</t>
    </r>
  </si>
  <si>
    <r>
      <t>c</t>
    </r>
    <r>
      <rPr>
        <vertAlign val="subscript"/>
        <sz val="12"/>
        <color theme="1"/>
        <rFont val="Calibri"/>
        <family val="2"/>
        <scheme val="minor"/>
      </rPr>
      <t>pg</t>
    </r>
  </si>
  <si>
    <r>
      <t>Btu /lb*</t>
    </r>
    <r>
      <rPr>
        <sz val="10"/>
        <color theme="1"/>
        <rFont val="Arial"/>
        <family val="2"/>
      </rPr>
      <t>°</t>
    </r>
    <r>
      <rPr>
        <sz val="10"/>
        <color theme="1"/>
        <rFont val="Calibri"/>
        <family val="2"/>
      </rPr>
      <t>F</t>
    </r>
  </si>
  <si>
    <r>
      <t>d</t>
    </r>
    <r>
      <rPr>
        <vertAlign val="subscript"/>
        <sz val="12"/>
        <color theme="1"/>
        <rFont val="Calibri"/>
        <family val="2"/>
        <scheme val="minor"/>
      </rPr>
      <t>g</t>
    </r>
  </si>
  <si>
    <r>
      <t>Specific Heat of Ethylene Glycol Solution at [26] &amp; t</t>
    </r>
    <r>
      <rPr>
        <vertAlign val="subscript"/>
        <sz val="11"/>
        <color theme="1"/>
        <rFont val="Calibri"/>
        <family val="2"/>
        <scheme val="minor"/>
      </rPr>
      <t>gm</t>
    </r>
  </si>
  <si>
    <r>
      <t>Specific Gravity of Ethylene Glycol Solution at [26] &amp; t</t>
    </r>
    <r>
      <rPr>
        <vertAlign val="subscript"/>
        <sz val="11"/>
        <color theme="1"/>
        <rFont val="Calibri"/>
        <family val="2"/>
        <scheme val="minor"/>
      </rPr>
      <t>gm</t>
    </r>
  </si>
  <si>
    <r>
      <t>Thermal Conductivity of Ethylene Glycol Solution at [26] &amp; t</t>
    </r>
    <r>
      <rPr>
        <vertAlign val="subscript"/>
        <sz val="11"/>
        <color theme="1"/>
        <rFont val="Calibri"/>
        <family val="2"/>
        <scheme val="minor"/>
      </rPr>
      <t>gm</t>
    </r>
  </si>
  <si>
    <r>
      <t>k</t>
    </r>
    <r>
      <rPr>
        <vertAlign val="subscript"/>
        <sz val="12"/>
        <color theme="1"/>
        <rFont val="Calibri"/>
        <family val="2"/>
        <scheme val="minor"/>
      </rPr>
      <t>g</t>
    </r>
  </si>
  <si>
    <r>
      <t>ν</t>
    </r>
    <r>
      <rPr>
        <vertAlign val="subscript"/>
        <sz val="12"/>
        <color theme="1"/>
        <rFont val="Calibri"/>
        <family val="2"/>
        <scheme val="minor"/>
      </rPr>
      <t>g</t>
    </r>
  </si>
  <si>
    <t>Kinematic Viscosity of Ethylene Glycol Solution</t>
  </si>
  <si>
    <t>Mass Velocity of Glycol</t>
  </si>
  <si>
    <r>
      <t>C</t>
    </r>
    <r>
      <rPr>
        <vertAlign val="subscript"/>
        <sz val="12"/>
        <color theme="1"/>
        <rFont val="Calibri"/>
        <family val="2"/>
        <scheme val="minor"/>
      </rPr>
      <t>g</t>
    </r>
  </si>
  <si>
    <r>
      <t>C</t>
    </r>
    <r>
      <rPr>
        <vertAlign val="subscript"/>
        <sz val="11"/>
        <color theme="1"/>
        <rFont val="Calibri"/>
        <family val="2"/>
        <scheme val="minor"/>
      </rPr>
      <t>g</t>
    </r>
    <r>
      <rPr>
        <sz val="11"/>
        <color theme="1"/>
        <rFont val="Calibri"/>
        <family val="2"/>
        <scheme val="minor"/>
      </rPr>
      <t xml:space="preserve"> = w</t>
    </r>
    <r>
      <rPr>
        <vertAlign val="subscript"/>
        <sz val="11"/>
        <color theme="1"/>
        <rFont val="Calibri"/>
        <family val="2"/>
        <scheme val="minor"/>
      </rPr>
      <t>g</t>
    </r>
    <r>
      <rPr>
        <sz val="11"/>
        <color theme="1"/>
        <rFont val="Calibri"/>
        <family val="2"/>
        <scheme val="minor"/>
      </rPr>
      <t>/A</t>
    </r>
    <r>
      <rPr>
        <vertAlign val="subscript"/>
        <sz val="11"/>
        <color theme="1"/>
        <rFont val="Calibri"/>
        <family val="2"/>
        <scheme val="minor"/>
      </rPr>
      <t>ix</t>
    </r>
  </si>
  <si>
    <r>
      <t>V</t>
    </r>
    <r>
      <rPr>
        <vertAlign val="subscript"/>
        <sz val="12"/>
        <color theme="1"/>
        <rFont val="Calibri"/>
        <family val="2"/>
        <scheme val="minor"/>
      </rPr>
      <t>g</t>
    </r>
  </si>
  <si>
    <t>Ethylene Glycol Solution Velocity Inside Tubes</t>
  </si>
  <si>
    <r>
      <t>R</t>
    </r>
    <r>
      <rPr>
        <vertAlign val="subscript"/>
        <sz val="12"/>
        <color theme="1"/>
        <rFont val="Calibri"/>
        <family val="2"/>
        <scheme val="minor"/>
      </rPr>
      <t>e</t>
    </r>
  </si>
  <si>
    <t>Reynolds Number for Ethylene Glycol Solution</t>
  </si>
  <si>
    <t>Prandtl Number for Ethylene Glycol Solution</t>
  </si>
  <si>
    <r>
      <t>P</t>
    </r>
    <r>
      <rPr>
        <vertAlign val="subscript"/>
        <sz val="12"/>
        <color theme="1"/>
        <rFont val="Calibri"/>
        <family val="2"/>
        <scheme val="minor"/>
      </rPr>
      <t>r</t>
    </r>
  </si>
  <si>
    <r>
      <t>P</t>
    </r>
    <r>
      <rPr>
        <vertAlign val="subscript"/>
        <sz val="12"/>
        <color theme="1"/>
        <rFont val="Calibri"/>
        <family val="2"/>
        <scheme val="minor"/>
      </rPr>
      <t>r</t>
    </r>
    <r>
      <rPr>
        <sz val="12"/>
        <color theme="1"/>
        <rFont val="Calibri"/>
        <family val="2"/>
        <scheme val="minor"/>
      </rPr>
      <t xml:space="preserve"> = c</t>
    </r>
    <r>
      <rPr>
        <vertAlign val="subscript"/>
        <sz val="12"/>
        <color theme="1"/>
        <rFont val="Calibri"/>
        <family val="2"/>
        <scheme val="minor"/>
      </rPr>
      <t>pg</t>
    </r>
    <r>
      <rPr>
        <sz val="12"/>
        <color theme="1"/>
        <rFont val="Calibri"/>
        <family val="2"/>
        <scheme val="minor"/>
      </rPr>
      <t>*μ</t>
    </r>
    <r>
      <rPr>
        <vertAlign val="subscript"/>
        <sz val="12"/>
        <color theme="1"/>
        <rFont val="Calibri"/>
        <family val="2"/>
        <scheme val="minor"/>
      </rPr>
      <t>g</t>
    </r>
    <r>
      <rPr>
        <sz val="12"/>
        <color theme="1"/>
        <rFont val="Calibri"/>
        <family val="2"/>
        <scheme val="minor"/>
      </rPr>
      <t>/k</t>
    </r>
    <r>
      <rPr>
        <vertAlign val="subscript"/>
        <sz val="12"/>
        <color theme="1"/>
        <rFont val="Calibri"/>
        <family val="2"/>
        <scheme val="minor"/>
      </rPr>
      <t>g</t>
    </r>
  </si>
  <si>
    <r>
      <t>P</t>
    </r>
    <r>
      <rPr>
        <vertAlign val="subscript"/>
        <sz val="12"/>
        <color theme="1"/>
        <rFont val="Calibri"/>
        <family val="2"/>
        <scheme val="minor"/>
      </rPr>
      <t>r</t>
    </r>
    <r>
      <rPr>
        <vertAlign val="superscript"/>
        <sz val="12"/>
        <color theme="1"/>
        <rFont val="Calibri"/>
        <family val="2"/>
        <scheme val="minor"/>
      </rPr>
      <t>(2/3)</t>
    </r>
  </si>
  <si>
    <t>j</t>
  </si>
  <si>
    <r>
      <t>P</t>
    </r>
    <r>
      <rPr>
        <vertAlign val="subscript"/>
        <sz val="11"/>
        <color theme="1"/>
        <rFont val="Calibri"/>
        <family val="2"/>
        <scheme val="minor"/>
      </rPr>
      <t>r</t>
    </r>
    <r>
      <rPr>
        <vertAlign val="superscript"/>
        <sz val="11"/>
        <color theme="1"/>
        <rFont val="Calibri"/>
        <family val="2"/>
        <scheme val="minor"/>
      </rPr>
      <t>(2/3)</t>
    </r>
  </si>
  <si>
    <t>Average Tube Wall Temperature</t>
  </si>
  <si>
    <r>
      <t>Absolute Viscosity of Ethylene Glycol Solution at [26] and t</t>
    </r>
    <r>
      <rPr>
        <vertAlign val="subscript"/>
        <sz val="11"/>
        <color theme="1"/>
        <rFont val="Calibri"/>
        <family val="2"/>
        <scheme val="minor"/>
      </rPr>
      <t>tw</t>
    </r>
  </si>
  <si>
    <r>
      <t>μ</t>
    </r>
    <r>
      <rPr>
        <vertAlign val="subscript"/>
        <sz val="12"/>
        <color theme="1"/>
        <rFont val="Calibri"/>
        <family val="2"/>
        <scheme val="minor"/>
      </rPr>
      <t>tw</t>
    </r>
  </si>
  <si>
    <r>
      <t>t</t>
    </r>
    <r>
      <rPr>
        <vertAlign val="subscript"/>
        <sz val="12"/>
        <color theme="1"/>
        <rFont val="Calibri"/>
        <family val="2"/>
        <scheme val="minor"/>
      </rPr>
      <t>tw</t>
    </r>
  </si>
  <si>
    <r>
      <t>(μ</t>
    </r>
    <r>
      <rPr>
        <vertAlign val="subscript"/>
        <sz val="9"/>
        <color theme="1"/>
        <rFont val="Calibri"/>
        <family val="2"/>
        <scheme val="minor"/>
      </rPr>
      <t>tw</t>
    </r>
    <r>
      <rPr>
        <sz val="9"/>
        <color theme="1"/>
        <rFont val="Calibri"/>
        <family val="2"/>
        <scheme val="minor"/>
      </rPr>
      <t>/ μg)</t>
    </r>
    <r>
      <rPr>
        <vertAlign val="superscript"/>
        <sz val="9"/>
        <color theme="1"/>
        <rFont val="Calibri"/>
        <family val="2"/>
        <scheme val="minor"/>
      </rPr>
      <t>0.14</t>
    </r>
  </si>
  <si>
    <t>Viscosity Ratio</t>
  </si>
  <si>
    <r>
      <t>f</t>
    </r>
    <r>
      <rPr>
        <vertAlign val="subscript"/>
        <sz val="12"/>
        <color theme="1"/>
        <rFont val="Calibri"/>
        <family val="2"/>
        <scheme val="minor"/>
      </rPr>
      <t>g</t>
    </r>
  </si>
  <si>
    <t>Ethylene Glycol Solution Film Heat Transfer Coefficient</t>
  </si>
  <si>
    <r>
      <t>R</t>
    </r>
    <r>
      <rPr>
        <vertAlign val="subscript"/>
        <sz val="12"/>
        <color theme="1"/>
        <rFont val="Calibri"/>
        <family val="2"/>
        <scheme val="minor"/>
      </rPr>
      <t>g</t>
    </r>
  </si>
  <si>
    <t>Film Thermal Resistance of Ethylene Glycol Solution</t>
  </si>
  <si>
    <r>
      <t>R</t>
    </r>
    <r>
      <rPr>
        <vertAlign val="subscript"/>
        <sz val="11"/>
        <color theme="1"/>
        <rFont val="Calibri"/>
        <family val="2"/>
        <scheme val="minor"/>
      </rPr>
      <t>g</t>
    </r>
    <r>
      <rPr>
        <sz val="11"/>
        <color theme="1"/>
        <rFont val="Calibri"/>
        <family val="2"/>
        <scheme val="minor"/>
      </rPr>
      <t xml:space="preserve"> = B/f</t>
    </r>
    <r>
      <rPr>
        <vertAlign val="subscript"/>
        <sz val="11"/>
        <color theme="1"/>
        <rFont val="Calibri"/>
        <family val="2"/>
        <scheme val="minor"/>
      </rPr>
      <t>g</t>
    </r>
  </si>
  <si>
    <r>
      <t>*t</t>
    </r>
    <r>
      <rPr>
        <vertAlign val="subscript"/>
        <sz val="11"/>
        <color theme="1"/>
        <rFont val="Calibri"/>
        <family val="2"/>
        <scheme val="minor"/>
      </rPr>
      <t>tw</t>
    </r>
  </si>
  <si>
    <r>
      <t>Δp</t>
    </r>
    <r>
      <rPr>
        <vertAlign val="subscript"/>
        <sz val="12"/>
        <color theme="1"/>
        <rFont val="Calibri"/>
        <family val="2"/>
        <scheme val="minor"/>
      </rPr>
      <t xml:space="preserve">t </t>
    </r>
    <r>
      <rPr>
        <sz val="12"/>
        <color theme="1"/>
        <rFont val="Calibri"/>
        <family val="2"/>
        <scheme val="minor"/>
      </rPr>
      <t>/L</t>
    </r>
    <r>
      <rPr>
        <vertAlign val="subscript"/>
        <sz val="12"/>
        <color theme="1"/>
        <rFont val="Calibri"/>
        <family val="2"/>
        <scheme val="minor"/>
      </rPr>
      <t>e</t>
    </r>
  </si>
  <si>
    <r>
      <t>F</t>
    </r>
    <r>
      <rPr>
        <vertAlign val="subscript"/>
        <sz val="12"/>
        <color theme="1"/>
        <rFont val="Calibri"/>
        <family val="2"/>
        <scheme val="minor"/>
      </rPr>
      <t>a</t>
    </r>
  </si>
  <si>
    <t>f'</t>
  </si>
  <si>
    <t>Ethylene Glycol Solution Pressure Drop Inside Tubes</t>
  </si>
  <si>
    <r>
      <t>(ΔP</t>
    </r>
    <r>
      <rPr>
        <vertAlign val="subscript"/>
        <sz val="11"/>
        <color theme="1"/>
        <rFont val="Calibri"/>
        <family val="2"/>
        <scheme val="minor"/>
      </rPr>
      <t>g</t>
    </r>
    <r>
      <rPr>
        <sz val="10"/>
        <color theme="1"/>
        <rFont val="Calibri"/>
        <family val="2"/>
        <scheme val="minor"/>
      </rPr>
      <t xml:space="preserve">)  </t>
    </r>
    <r>
      <rPr>
        <vertAlign val="subscript"/>
        <sz val="10"/>
        <color theme="1"/>
        <rFont val="Calibri"/>
        <family val="2"/>
        <scheme val="minor"/>
      </rPr>
      <t>JOB</t>
    </r>
  </si>
  <si>
    <r>
      <t>Δp</t>
    </r>
    <r>
      <rPr>
        <vertAlign val="subscript"/>
        <sz val="12"/>
        <color theme="1"/>
        <rFont val="Calibri"/>
        <family val="2"/>
        <scheme val="minor"/>
      </rPr>
      <t>h</t>
    </r>
  </si>
  <si>
    <t>lb / hr circuit</t>
  </si>
  <si>
    <r>
      <t>Btu/ hr *ft*</t>
    </r>
    <r>
      <rPr>
        <sz val="10"/>
        <color theme="1"/>
        <rFont val="Arial"/>
        <family val="2"/>
      </rPr>
      <t>°</t>
    </r>
    <r>
      <rPr>
        <sz val="10"/>
        <color theme="1"/>
        <rFont val="Calibri"/>
        <family val="2"/>
      </rPr>
      <t>F</t>
    </r>
  </si>
  <si>
    <t>lb/ ft*hr</t>
  </si>
  <si>
    <r>
      <t>ft.</t>
    </r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/s</t>
    </r>
  </si>
  <si>
    <r>
      <t>lb /ft.</t>
    </r>
    <r>
      <rPr>
        <vertAlign val="superscript"/>
        <sz val="8"/>
        <color theme="1"/>
        <rFont val="Calibri"/>
        <family val="2"/>
        <scheme val="minor"/>
      </rPr>
      <t>2</t>
    </r>
    <r>
      <rPr>
        <sz val="8"/>
        <color theme="1"/>
        <rFont val="Calibri"/>
        <family val="2"/>
        <scheme val="minor"/>
      </rPr>
      <t>*hr</t>
    </r>
  </si>
  <si>
    <t>lb /ft.*hr</t>
  </si>
  <si>
    <r>
      <t>Btu/ hr *ft</t>
    </r>
    <r>
      <rPr>
        <b/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*°F</t>
    </r>
  </si>
  <si>
    <t>hr*ft2*F /Btu</t>
  </si>
  <si>
    <r>
      <rPr>
        <sz val="12"/>
        <color theme="1"/>
        <rFont val="Calibri"/>
        <family val="2"/>
        <scheme val="minor"/>
      </rPr>
      <t>μ</t>
    </r>
    <r>
      <rPr>
        <vertAlign val="subscript"/>
        <sz val="12"/>
        <color theme="1"/>
        <rFont val="Calibri"/>
        <family val="2"/>
        <scheme val="minor"/>
      </rPr>
      <t>g</t>
    </r>
  </si>
  <si>
    <r>
      <t>(μ</t>
    </r>
    <r>
      <rPr>
        <vertAlign val="subscript"/>
        <sz val="11"/>
        <color theme="1"/>
        <rFont val="Calibri"/>
        <family val="2"/>
        <scheme val="minor"/>
      </rPr>
      <t>tw</t>
    </r>
    <r>
      <rPr>
        <sz val="11"/>
        <color theme="1"/>
        <rFont val="Calibri"/>
        <family val="2"/>
        <scheme val="minor"/>
      </rPr>
      <t>/ μ</t>
    </r>
    <r>
      <rPr>
        <vertAlign val="subscript"/>
        <sz val="11"/>
        <color theme="1"/>
        <rFont val="Calibri"/>
        <family val="2"/>
        <scheme val="minor"/>
      </rPr>
      <t>g</t>
    </r>
    <r>
      <rPr>
        <sz val="11"/>
        <color theme="1"/>
        <rFont val="Calibri"/>
        <family val="2"/>
        <scheme val="minor"/>
      </rPr>
      <t>)</t>
    </r>
    <r>
      <rPr>
        <vertAlign val="superscript"/>
        <sz val="11"/>
        <color theme="1"/>
        <rFont val="Calibri"/>
        <family val="2"/>
        <scheme val="minor"/>
      </rPr>
      <t>0.14</t>
    </r>
  </si>
  <si>
    <r>
      <t>V</t>
    </r>
    <r>
      <rPr>
        <vertAlign val="subscript"/>
        <sz val="11"/>
        <color theme="1"/>
        <rFont val="Calibri"/>
        <family val="2"/>
        <scheme val="minor"/>
      </rPr>
      <t>g</t>
    </r>
    <r>
      <rPr>
        <sz val="11"/>
        <color theme="1"/>
        <rFont val="Calibri"/>
        <family val="2"/>
        <scheme val="minor"/>
      </rPr>
      <t>, IP = C</t>
    </r>
    <r>
      <rPr>
        <vertAlign val="subscript"/>
        <sz val="11"/>
        <color theme="1"/>
        <rFont val="Calibri"/>
        <family val="2"/>
        <scheme val="minor"/>
      </rPr>
      <t>g</t>
    </r>
    <r>
      <rPr>
        <sz val="11"/>
        <color theme="1"/>
        <rFont val="Calibri"/>
        <family val="2"/>
        <scheme val="minor"/>
      </rPr>
      <t>/(224500*d</t>
    </r>
    <r>
      <rPr>
        <vertAlign val="subscript"/>
        <sz val="11"/>
        <color theme="1"/>
        <rFont val="Calibri"/>
        <family val="2"/>
        <scheme val="minor"/>
      </rPr>
      <t>g</t>
    </r>
    <r>
      <rPr>
        <sz val="11"/>
        <color theme="1"/>
        <rFont val="Calibri"/>
        <family val="2"/>
        <scheme val="minor"/>
      </rPr>
      <t>)</t>
    </r>
  </si>
  <si>
    <r>
      <t>R</t>
    </r>
    <r>
      <rPr>
        <vertAlign val="subscript"/>
        <sz val="12"/>
        <color theme="1"/>
        <rFont val="Calibri"/>
        <family val="2"/>
        <scheme val="minor"/>
      </rPr>
      <t>e</t>
    </r>
    <r>
      <rPr>
        <sz val="12"/>
        <color theme="1"/>
        <rFont val="Calibri"/>
        <family val="2"/>
        <scheme val="minor"/>
      </rPr>
      <t>, IP = (V</t>
    </r>
    <r>
      <rPr>
        <vertAlign val="subscript"/>
        <sz val="12"/>
        <color theme="1"/>
        <rFont val="Calibri"/>
        <family val="2"/>
        <scheme val="minor"/>
      </rPr>
      <t>g</t>
    </r>
    <r>
      <rPr>
        <sz val="12"/>
        <color theme="1"/>
        <rFont val="Calibri"/>
        <family val="2"/>
        <scheme val="minor"/>
      </rPr>
      <t>*D</t>
    </r>
    <r>
      <rPr>
        <vertAlign val="subscript"/>
        <sz val="12"/>
        <color theme="1"/>
        <rFont val="Calibri"/>
        <family val="2"/>
        <scheme val="minor"/>
      </rPr>
      <t>i</t>
    </r>
    <r>
      <rPr>
        <sz val="12"/>
        <color theme="1"/>
        <rFont val="Calibri"/>
        <family val="2"/>
        <scheme val="minor"/>
      </rPr>
      <t>)/(12*ν</t>
    </r>
    <r>
      <rPr>
        <vertAlign val="subscript"/>
        <sz val="12"/>
        <color theme="1"/>
        <rFont val="Calibri"/>
        <family val="2"/>
        <scheme val="minor"/>
      </rPr>
      <t>g</t>
    </r>
    <r>
      <rPr>
        <sz val="12"/>
        <color theme="1"/>
        <rFont val="Calibri"/>
        <family val="2"/>
        <scheme val="minor"/>
      </rPr>
      <t>)</t>
    </r>
  </si>
  <si>
    <r>
      <t>ν</t>
    </r>
    <r>
      <rPr>
        <vertAlign val="subscript"/>
        <sz val="11"/>
        <color theme="1"/>
        <rFont val="Calibri"/>
        <family val="2"/>
        <scheme val="minor"/>
      </rPr>
      <t>g</t>
    </r>
    <r>
      <rPr>
        <sz val="11"/>
        <color theme="1"/>
        <rFont val="Calibri"/>
        <family val="2"/>
        <scheme val="minor"/>
      </rPr>
      <t>, IP = μ</t>
    </r>
    <r>
      <rPr>
        <vertAlign val="subscript"/>
        <sz val="11"/>
        <color theme="1"/>
        <rFont val="Calibri"/>
        <family val="2"/>
        <scheme val="minor"/>
      </rPr>
      <t>g</t>
    </r>
    <r>
      <rPr>
        <sz val="11"/>
        <color theme="1"/>
        <rFont val="Calibri"/>
        <family val="2"/>
        <scheme val="minor"/>
      </rPr>
      <t>/(224500*d</t>
    </r>
    <r>
      <rPr>
        <vertAlign val="subscript"/>
        <sz val="11"/>
        <color theme="1"/>
        <rFont val="Calibri"/>
        <family val="2"/>
        <scheme val="minor"/>
      </rPr>
      <t>g</t>
    </r>
    <r>
      <rPr>
        <sz val="11"/>
        <color theme="1"/>
        <rFont val="Calibri"/>
        <family val="2"/>
        <scheme val="minor"/>
      </rPr>
      <t>)</t>
    </r>
  </si>
  <si>
    <t>SUGGESTED FORM FOR RATING CALCULATION PROCEDURE FOR COOLING AND DEHUMIDIFYING COILS, WITH ETHYLENE (Imperial Units, IP)                                                                                                                                                                       AHRI CERTIFICATION PROGRAM FOR FORCED-CIRCULATION AIR-COOLING AND AIR-HEATING COILS</t>
  </si>
  <si>
    <r>
      <t>t'</t>
    </r>
    <r>
      <rPr>
        <vertAlign val="subscript"/>
        <sz val="12"/>
        <color theme="1"/>
        <rFont val="Calibri"/>
        <family val="2"/>
        <scheme val="minor"/>
      </rPr>
      <t>1</t>
    </r>
  </si>
  <si>
    <t>Entering Air Wet-bulb Temperature</t>
  </si>
  <si>
    <r>
      <t>h</t>
    </r>
    <r>
      <rPr>
        <vertAlign val="subscript"/>
        <sz val="12"/>
        <color theme="1"/>
        <rFont val="Calibri"/>
        <family val="2"/>
        <scheme val="minor"/>
      </rPr>
      <t>1</t>
    </r>
  </si>
  <si>
    <t>Btu/lb</t>
  </si>
  <si>
    <r>
      <t>t"</t>
    </r>
    <r>
      <rPr>
        <vertAlign val="subscript"/>
        <sz val="12"/>
        <color theme="1"/>
        <rFont val="Calibri"/>
        <family val="2"/>
        <scheme val="minor"/>
      </rPr>
      <t>1</t>
    </r>
  </si>
  <si>
    <t>Note: Calculation of Dew Point Temp for Non-Standard Air Pressure*</t>
  </si>
  <si>
    <r>
      <t>h"</t>
    </r>
    <r>
      <rPr>
        <vertAlign val="subscript"/>
        <sz val="12"/>
        <color theme="1"/>
        <rFont val="Calibri"/>
        <family val="2"/>
        <scheme val="minor"/>
      </rPr>
      <t>1</t>
    </r>
  </si>
  <si>
    <r>
      <t xml:space="preserve">Saturation Enthalpy at Dew Point                                                                </t>
    </r>
    <r>
      <rPr>
        <sz val="9"/>
        <color theme="1"/>
        <rFont val="Calibri"/>
        <family val="2"/>
        <scheme val="minor"/>
      </rPr>
      <t xml:space="preserve">(From psychrometric charts with </t>
    </r>
    <r>
      <rPr>
        <sz val="10"/>
        <color theme="1"/>
        <rFont val="Calibri"/>
        <family val="2"/>
        <scheme val="minor"/>
      </rPr>
      <t>t"</t>
    </r>
    <r>
      <rPr>
        <vertAlign val="subscript"/>
        <sz val="10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and </t>
    </r>
    <r>
      <rPr>
        <sz val="10"/>
        <color theme="1"/>
        <rFont val="Calibri"/>
        <family val="2"/>
        <scheme val="minor"/>
      </rPr>
      <t>P</t>
    </r>
    <r>
      <rPr>
        <vertAlign val="subscript"/>
        <sz val="10"/>
        <color theme="1"/>
        <rFont val="Calibri"/>
        <family val="2"/>
        <scheme val="minor"/>
      </rPr>
      <t>s</t>
    </r>
    <r>
      <rPr>
        <sz val="9"/>
        <color theme="1"/>
        <rFont val="Calibri"/>
        <family val="2"/>
        <scheme val="minor"/>
      </rPr>
      <t>)</t>
    </r>
  </si>
  <si>
    <r>
      <t>R</t>
    </r>
    <r>
      <rPr>
        <vertAlign val="subscript"/>
        <sz val="12"/>
        <color theme="1"/>
        <rFont val="Calibri"/>
        <family val="2"/>
        <scheme val="minor"/>
      </rPr>
      <t>aD</t>
    </r>
  </si>
  <si>
    <r>
      <t>R</t>
    </r>
    <r>
      <rPr>
        <vertAlign val="subscript"/>
        <sz val="12"/>
        <color theme="1"/>
        <rFont val="Calibri"/>
        <family val="2"/>
        <scheme val="minor"/>
      </rPr>
      <t>aW</t>
    </r>
  </si>
  <si>
    <r>
      <t>R</t>
    </r>
    <r>
      <rPr>
        <vertAlign val="subscript"/>
        <sz val="12"/>
        <color theme="1"/>
        <rFont val="Calibri"/>
        <family val="2"/>
        <scheme val="minor"/>
      </rPr>
      <t>mD</t>
    </r>
  </si>
  <si>
    <r>
      <t>60w</t>
    </r>
    <r>
      <rPr>
        <vertAlign val="subscript"/>
        <sz val="12"/>
        <color theme="1"/>
        <rFont val="Calibri"/>
        <family val="2"/>
        <scheme val="minor"/>
      </rPr>
      <t>a</t>
    </r>
  </si>
  <si>
    <t>Standard Air Flow Rate</t>
  </si>
  <si>
    <t>lb/hr</t>
  </si>
  <si>
    <r>
      <t xml:space="preserve">Case I - </t>
    </r>
    <r>
      <rPr>
        <sz val="10"/>
        <color theme="1"/>
        <rFont val="Calibri"/>
        <family val="2"/>
        <scheme val="minor"/>
      </rPr>
      <t>If t'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is known, determine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at t'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saturated and P</t>
    </r>
    <r>
      <rPr>
        <vertAlign val="subscript"/>
        <sz val="10"/>
        <color theme="1"/>
        <rFont val="Calibri"/>
        <family val="2"/>
        <scheme val="minor"/>
      </rPr>
      <t>s</t>
    </r>
    <r>
      <rPr>
        <sz val="10"/>
        <color theme="1"/>
        <rFont val="Calibri"/>
        <family val="2"/>
        <scheme val="minor"/>
      </rPr>
      <t>.  Then calculate q</t>
    </r>
    <r>
      <rPr>
        <vertAlign val="subscript"/>
        <sz val="10"/>
        <color theme="1"/>
        <rFont val="Calibri"/>
        <family val="2"/>
        <scheme val="minor"/>
      </rPr>
      <t>t</t>
    </r>
    <r>
      <rPr>
        <sz val="10"/>
        <color theme="1"/>
        <rFont val="Calibri"/>
        <family val="2"/>
        <scheme val="minor"/>
      </rPr>
      <t xml:space="preserve"> = 60w</t>
    </r>
    <r>
      <rPr>
        <vertAlign val="sub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>(h</t>
    </r>
    <r>
      <rPr>
        <vertAlign val="sub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>-h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)</t>
    </r>
  </si>
  <si>
    <r>
      <t xml:space="preserve">Case II - </t>
    </r>
    <r>
      <rPr>
        <sz val="10"/>
        <color theme="1"/>
        <rFont val="Calibri"/>
        <family val="2"/>
        <scheme val="minor"/>
      </rPr>
      <t>If q</t>
    </r>
    <r>
      <rPr>
        <vertAlign val="subscript"/>
        <sz val="10"/>
        <color theme="1"/>
        <rFont val="Calibri"/>
        <family val="2"/>
        <scheme val="minor"/>
      </rPr>
      <t>t</t>
    </r>
    <r>
      <rPr>
        <sz val="10"/>
        <color theme="1"/>
        <rFont val="Calibri"/>
        <family val="2"/>
        <scheme val="minor"/>
      </rPr>
      <t xml:space="preserve"> is known, determine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and then t'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. 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= h</t>
    </r>
    <r>
      <rPr>
        <vertAlign val="sub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>-(q</t>
    </r>
    <r>
      <rPr>
        <vertAlign val="subscript"/>
        <sz val="10"/>
        <color theme="1"/>
        <rFont val="Calibri"/>
        <family val="2"/>
        <scheme val="minor"/>
      </rPr>
      <t>t</t>
    </r>
    <r>
      <rPr>
        <sz val="10"/>
        <color theme="1"/>
        <rFont val="Calibri"/>
        <family val="2"/>
        <scheme val="minor"/>
      </rPr>
      <t>/60w</t>
    </r>
    <r>
      <rPr>
        <vertAlign val="sub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>)</t>
    </r>
  </si>
  <si>
    <r>
      <t xml:space="preserve">Case III - </t>
    </r>
    <r>
      <rPr>
        <sz val="10"/>
        <color theme="1"/>
        <rFont val="Calibri"/>
        <family val="2"/>
        <scheme val="minor"/>
      </rPr>
      <t>If N</t>
    </r>
    <r>
      <rPr>
        <vertAlign val="subscript"/>
        <sz val="10"/>
        <color theme="1"/>
        <rFont val="Calibri"/>
        <family val="2"/>
        <scheme val="minor"/>
      </rPr>
      <t>r</t>
    </r>
    <r>
      <rPr>
        <sz val="10"/>
        <color theme="1"/>
        <rFont val="Calibri"/>
        <family val="2"/>
        <scheme val="minor"/>
      </rPr>
      <t xml:space="preserve"> is known, assume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or t'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, find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and then t'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or q</t>
    </r>
    <r>
      <rPr>
        <vertAlign val="subscript"/>
        <sz val="10"/>
        <color theme="1"/>
        <rFont val="Calibri"/>
        <family val="2"/>
        <scheme val="minor"/>
      </rPr>
      <t>t</t>
    </r>
    <r>
      <rPr>
        <sz val="10"/>
        <color theme="1"/>
        <rFont val="Calibri"/>
        <family val="2"/>
        <scheme val="minor"/>
      </rPr>
      <t>, respectively.</t>
    </r>
  </si>
  <si>
    <r>
      <t>t'</t>
    </r>
    <r>
      <rPr>
        <vertAlign val="subscript"/>
        <sz val="12"/>
        <color theme="1"/>
        <rFont val="Calibri"/>
        <family val="2"/>
        <scheme val="minor"/>
      </rPr>
      <t>2</t>
    </r>
  </si>
  <si>
    <t>Leaving Air Wet-Bulb Temperature</t>
  </si>
  <si>
    <r>
      <t>h</t>
    </r>
    <r>
      <rPr>
        <vertAlign val="subscript"/>
        <sz val="12"/>
        <color theme="1"/>
        <rFont val="Calibri"/>
        <family val="2"/>
        <scheme val="minor"/>
      </rPr>
      <t>2</t>
    </r>
  </si>
  <si>
    <r>
      <t>Leaving Air Enthalpy</t>
    </r>
    <r>
      <rPr>
        <sz val="9"/>
        <color theme="1"/>
        <rFont val="Calibri"/>
        <family val="2"/>
        <scheme val="minor"/>
      </rPr>
      <t xml:space="preserve"> If q</t>
    </r>
    <r>
      <rPr>
        <vertAlign val="subscript"/>
        <sz val="9"/>
        <color theme="1"/>
        <rFont val="Calibri"/>
        <family val="2"/>
        <scheme val="minor"/>
      </rPr>
      <t>t</t>
    </r>
    <r>
      <rPr>
        <sz val="9"/>
        <color theme="1"/>
        <rFont val="Calibri"/>
        <family val="2"/>
        <scheme val="minor"/>
      </rPr>
      <t xml:space="preserve"> is known, h</t>
    </r>
    <r>
      <rPr>
        <vertAlign val="sub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= h</t>
    </r>
    <r>
      <rPr>
        <vertAlign val="sub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>-(q</t>
    </r>
    <r>
      <rPr>
        <vertAlign val="subscript"/>
        <sz val="9"/>
        <color theme="1"/>
        <rFont val="Calibri"/>
        <family val="2"/>
        <scheme val="minor"/>
      </rPr>
      <t>t</t>
    </r>
    <r>
      <rPr>
        <sz val="9"/>
        <color theme="1"/>
        <rFont val="Calibri"/>
        <family val="2"/>
        <scheme val="minor"/>
      </rPr>
      <t>/60w</t>
    </r>
    <r>
      <rPr>
        <vertAlign val="subscript"/>
        <sz val="9"/>
        <color theme="1"/>
        <rFont val="Calibri"/>
        <family val="2"/>
        <scheme val="minor"/>
      </rPr>
      <t>a</t>
    </r>
    <r>
      <rPr>
        <sz val="9"/>
        <color theme="1"/>
        <rFont val="Calibri"/>
        <family val="2"/>
        <scheme val="minor"/>
      </rPr>
      <t>)</t>
    </r>
  </si>
  <si>
    <r>
      <t>q</t>
    </r>
    <r>
      <rPr>
        <vertAlign val="subscript"/>
        <sz val="12"/>
        <color theme="1"/>
        <rFont val="Calibri"/>
        <family val="2"/>
        <scheme val="minor"/>
      </rPr>
      <t>t</t>
    </r>
  </si>
  <si>
    <r>
      <t xml:space="preserve">Total Heat Capacity of Coil                                                                                         </t>
    </r>
    <r>
      <rPr>
        <sz val="9"/>
        <color theme="1"/>
        <rFont val="Calibri"/>
        <family val="2"/>
        <scheme val="minor"/>
      </rPr>
      <t>(Enter numerical value if known. If not known, assume a numerical value for a trial and error solution.)</t>
    </r>
  </si>
  <si>
    <r>
      <t>q</t>
    </r>
    <r>
      <rPr>
        <vertAlign val="subscript"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= 60w</t>
    </r>
    <r>
      <rPr>
        <vertAlign val="subscript"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>*(h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-h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</si>
  <si>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t</t>
    </r>
    <r>
      <rPr>
        <vertAlign val="subscript"/>
        <sz val="12"/>
        <color theme="1"/>
        <rFont val="Calibri"/>
        <family val="2"/>
        <scheme val="minor"/>
      </rPr>
      <t>g2</t>
    </r>
  </si>
  <si>
    <t>Leaving Ethylene Glycol Temperature</t>
  </si>
  <si>
    <r>
      <t>t</t>
    </r>
    <r>
      <rPr>
        <vertAlign val="subscript"/>
        <sz val="11"/>
        <color theme="1"/>
        <rFont val="Calibri"/>
        <family val="2"/>
        <scheme val="minor"/>
      </rPr>
      <t>g2</t>
    </r>
    <r>
      <rPr>
        <sz val="11"/>
        <color theme="1"/>
        <rFont val="Calibri"/>
        <family val="2"/>
        <scheme val="minor"/>
      </rPr>
      <t xml:space="preserve"> = (t</t>
    </r>
    <r>
      <rPr>
        <vertAlign val="subscript"/>
        <sz val="11"/>
        <color theme="1"/>
        <rFont val="Calibri"/>
        <family val="2"/>
        <scheme val="minor"/>
      </rPr>
      <t>g1</t>
    </r>
    <r>
      <rPr>
        <sz val="11"/>
        <color theme="1"/>
        <rFont val="Calibri"/>
        <family val="2"/>
        <scheme val="minor"/>
      </rPr>
      <t>+q</t>
    </r>
    <r>
      <rPr>
        <vertAlign val="subscript"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)/(w</t>
    </r>
    <r>
      <rPr>
        <vertAlign val="subscript"/>
        <sz val="11"/>
        <color theme="1"/>
        <rFont val="Calibri"/>
        <family val="2"/>
        <scheme val="minor"/>
      </rPr>
      <t>g</t>
    </r>
    <r>
      <rPr>
        <sz val="11"/>
        <color theme="1"/>
        <rFont val="Calibri"/>
        <family val="2"/>
        <scheme val="minor"/>
      </rPr>
      <t>*c</t>
    </r>
    <r>
      <rPr>
        <vertAlign val="subscript"/>
        <sz val="11"/>
        <color theme="1"/>
        <rFont val="Calibri"/>
        <family val="2"/>
        <scheme val="minor"/>
      </rPr>
      <t>pg</t>
    </r>
    <r>
      <rPr>
        <sz val="11"/>
        <color theme="1"/>
        <rFont val="Calibri"/>
        <family val="2"/>
        <scheme val="minor"/>
      </rPr>
      <t>)</t>
    </r>
  </si>
  <si>
    <t>Y</t>
  </si>
  <si>
    <t>Ratio of Tube-Side Temperature Difference to Air Enthalpy Difference</t>
  </si>
  <si>
    <r>
      <t>Y = (t</t>
    </r>
    <r>
      <rPr>
        <vertAlign val="subscript"/>
        <sz val="11"/>
        <color theme="1"/>
        <rFont val="Calibri"/>
        <family val="2"/>
        <scheme val="minor"/>
      </rPr>
      <t>g1</t>
    </r>
    <r>
      <rPr>
        <sz val="11"/>
        <color theme="1"/>
        <rFont val="Calibri"/>
        <family val="2"/>
        <scheme val="minor"/>
      </rPr>
      <t>-t</t>
    </r>
    <r>
      <rPr>
        <vertAlign val="subscript"/>
        <sz val="11"/>
        <color theme="1"/>
        <rFont val="Calibri"/>
        <family val="2"/>
        <scheme val="minor"/>
      </rPr>
      <t>g2</t>
    </r>
    <r>
      <rPr>
        <sz val="11"/>
        <color theme="1"/>
        <rFont val="Calibri"/>
        <family val="2"/>
        <scheme val="minor"/>
      </rPr>
      <t>)/(h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-h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</si>
  <si>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 xml:space="preserve">Average Tube Wall Temperature                                                                                                      </t>
    </r>
    <r>
      <rPr>
        <sz val="9"/>
        <color theme="1"/>
        <rFont val="Calibri"/>
        <family val="2"/>
        <scheme val="minor"/>
      </rPr>
      <t>(Approximate when solving for rows deep or capacity) Assume 10°F (5.6°C) to 15°F (8.3°C) from t</t>
    </r>
    <r>
      <rPr>
        <vertAlign val="subscript"/>
        <sz val="11"/>
        <color theme="1"/>
        <rFont val="Calibri"/>
        <family val="2"/>
        <scheme val="minor"/>
      </rPr>
      <t>gm</t>
    </r>
  </si>
  <si>
    <t>Approximate Coil Characteristic</t>
  </si>
  <si>
    <t>Approximate Tube-Side Temperature at Dry-Wet Boundary</t>
  </si>
  <si>
    <r>
      <t>Mean Tube-Side Temperature</t>
    </r>
    <r>
      <rPr>
        <sz val="10"/>
        <color theme="1"/>
        <rFont val="Calibri"/>
        <family val="2"/>
        <scheme val="minor"/>
      </rPr>
      <t/>
    </r>
  </si>
  <si>
    <t>For Partially Dry Coil</t>
  </si>
  <si>
    <t>For Fully-Wet Coil</t>
  </si>
  <si>
    <r>
      <t>f</t>
    </r>
    <r>
      <rPr>
        <vertAlign val="subscript"/>
        <sz val="12"/>
        <color theme="1"/>
        <rFont val="Calibri"/>
        <family val="2"/>
        <scheme val="minor"/>
      </rPr>
      <t>aW</t>
    </r>
  </si>
  <si>
    <t>Air-Side Thermal Conductance for Wet Surface</t>
  </si>
  <si>
    <r>
      <t>Btu/ hr*ft</t>
    </r>
    <r>
      <rPr>
        <vertAlign val="superscript"/>
        <sz val="8"/>
        <color theme="1"/>
        <rFont val="Calibri"/>
        <family val="2"/>
        <scheme val="minor"/>
      </rPr>
      <t>2</t>
    </r>
    <r>
      <rPr>
        <sz val="8"/>
        <color theme="1"/>
        <rFont val="Calibri"/>
        <family val="2"/>
        <scheme val="minor"/>
      </rPr>
      <t>*F</t>
    </r>
  </si>
  <si>
    <r>
      <t>R</t>
    </r>
    <r>
      <rPr>
        <vertAlign val="subscript"/>
        <sz val="12"/>
        <color theme="1"/>
        <rFont val="Calibri"/>
        <family val="2"/>
        <scheme val="minor"/>
      </rPr>
      <t>mW</t>
    </r>
  </si>
  <si>
    <t>C</t>
  </si>
  <si>
    <r>
      <t xml:space="preserve">Coil Characteristics for Wetted Surface                                                   </t>
    </r>
    <r>
      <rPr>
        <sz val="9"/>
        <color theme="1"/>
        <rFont val="Calibri"/>
        <family val="2"/>
        <scheme val="minor"/>
      </rPr>
      <t>*The appx value of C is used only to obtain the final value of R</t>
    </r>
    <r>
      <rPr>
        <vertAlign val="subscript"/>
        <sz val="11"/>
        <color theme="1"/>
        <rFont val="Calibri"/>
        <family val="2"/>
        <scheme val="minor"/>
      </rPr>
      <t>mW</t>
    </r>
  </si>
  <si>
    <r>
      <t>lb*</t>
    </r>
    <r>
      <rPr>
        <sz val="10"/>
        <color theme="1"/>
        <rFont val="Arial"/>
        <family val="2"/>
      </rPr>
      <t>°</t>
    </r>
    <r>
      <rPr>
        <sz val="10"/>
        <color theme="1"/>
        <rFont val="Calibri"/>
        <family val="2"/>
      </rPr>
      <t>F /Btu</t>
    </r>
  </si>
  <si>
    <r>
      <t>h</t>
    </r>
    <r>
      <rPr>
        <vertAlign val="subscript"/>
        <sz val="12"/>
        <color theme="1"/>
        <rFont val="Calibri"/>
        <family val="2"/>
        <scheme val="minor"/>
      </rPr>
      <t>B</t>
    </r>
  </si>
  <si>
    <r>
      <t>h</t>
    </r>
    <r>
      <rPr>
        <vertAlign val="subscript"/>
        <sz val="12"/>
        <color theme="1"/>
        <rFont val="Calibri"/>
        <family val="2"/>
        <scheme val="minor"/>
      </rPr>
      <t>m</t>
    </r>
  </si>
  <si>
    <r>
      <t>t</t>
    </r>
    <r>
      <rPr>
        <vertAlign val="subscript"/>
        <sz val="12"/>
        <color theme="1"/>
        <rFont val="Calibri"/>
        <family val="2"/>
        <scheme val="minor"/>
      </rPr>
      <t>m</t>
    </r>
  </si>
  <si>
    <r>
      <t xml:space="preserve">Mean Air Enthalpy                                                                                                                      </t>
    </r>
    <r>
      <rPr>
        <sz val="9"/>
        <color theme="1"/>
        <rFont val="Calibri"/>
        <family val="2"/>
        <scheme val="minor"/>
      </rPr>
      <t>For a partially dry coil:                                                                                                                     If h</t>
    </r>
    <r>
      <rPr>
        <vertAlign val="subscript"/>
        <sz val="10"/>
        <color theme="1"/>
        <rFont val="Calibri"/>
        <family val="2"/>
        <scheme val="minor"/>
      </rPr>
      <t>m</t>
    </r>
    <r>
      <rPr>
        <sz val="9"/>
        <color theme="1"/>
        <rFont val="Arial"/>
        <family val="2"/>
      </rPr>
      <t>≥</t>
    </r>
    <r>
      <rPr>
        <sz val="9"/>
        <color theme="1"/>
        <rFont val="Calibri"/>
        <family val="2"/>
      </rPr>
      <t>h</t>
    </r>
    <r>
      <rPr>
        <vertAlign val="subscript"/>
        <sz val="10"/>
        <color theme="1"/>
        <rFont val="Calibri"/>
        <family val="2"/>
      </rPr>
      <t>B</t>
    </r>
    <r>
      <rPr>
        <sz val="9"/>
        <color theme="1"/>
        <rFont val="Calibri"/>
        <family val="2"/>
      </rPr>
      <t xml:space="preserve"> complete items [67] &amp; [68]. If h</t>
    </r>
    <r>
      <rPr>
        <vertAlign val="subscript"/>
        <sz val="10"/>
        <color theme="1"/>
        <rFont val="Calibri"/>
        <family val="2"/>
      </rPr>
      <t>m</t>
    </r>
    <r>
      <rPr>
        <sz val="9"/>
        <color theme="1"/>
        <rFont val="Calibri"/>
        <family val="2"/>
      </rPr>
      <t>&lt;h</t>
    </r>
    <r>
      <rPr>
        <vertAlign val="subscript"/>
        <sz val="10"/>
        <color theme="1"/>
        <rFont val="Calibri"/>
        <family val="2"/>
      </rPr>
      <t>B</t>
    </r>
    <r>
      <rPr>
        <sz val="9"/>
        <color theme="1"/>
        <rFont val="Calibri"/>
        <family val="2"/>
      </rPr>
      <t>, complete items [69], [70] &amp; [71].                                                                                                                                        For a fully wet coil, complete items [69], [70] &amp; [71].                                                             (See figures on last page of this form)</t>
    </r>
  </si>
  <si>
    <r>
      <t>Air Dry-Bulb Temperature where Tube-Side Temperature Equals t</t>
    </r>
    <r>
      <rPr>
        <vertAlign val="subscript"/>
        <sz val="11"/>
        <color theme="1"/>
        <rFont val="Calibri"/>
        <family val="2"/>
        <scheme val="minor"/>
      </rPr>
      <t>gm</t>
    </r>
  </si>
  <si>
    <r>
      <t>t</t>
    </r>
    <r>
      <rPr>
        <vertAlign val="subscript"/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>, IP = t</t>
    </r>
    <r>
      <rPr>
        <vertAlign val="subscript"/>
        <sz val="11"/>
        <color theme="1"/>
        <rFont val="Calibri"/>
        <family val="2"/>
        <scheme val="minor"/>
      </rPr>
      <t>g2</t>
    </r>
    <r>
      <rPr>
        <sz val="11"/>
        <color theme="1"/>
        <rFont val="Calibri"/>
        <family val="2"/>
        <scheme val="minor"/>
      </rPr>
      <t>-((0.5*q</t>
    </r>
    <r>
      <rPr>
        <vertAlign val="subscript"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) /(0.243*60w</t>
    </r>
    <r>
      <rPr>
        <vertAlign val="subscript"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>))</t>
    </r>
  </si>
  <si>
    <r>
      <t>t</t>
    </r>
    <r>
      <rPr>
        <vertAlign val="subscript"/>
        <sz val="12"/>
        <color theme="1"/>
        <rFont val="Calibri"/>
        <family val="2"/>
        <scheme val="minor"/>
      </rPr>
      <t>sm</t>
    </r>
  </si>
  <si>
    <r>
      <t>h</t>
    </r>
    <r>
      <rPr>
        <vertAlign val="subscript"/>
        <sz val="12"/>
        <color theme="1"/>
        <rFont val="Calibri"/>
        <family val="2"/>
        <scheme val="minor"/>
      </rPr>
      <t>sm</t>
    </r>
  </si>
  <si>
    <r>
      <t>q</t>
    </r>
    <r>
      <rPr>
        <vertAlign val="subscript"/>
        <sz val="12"/>
        <color theme="1"/>
        <rFont val="Calibri"/>
        <family val="2"/>
        <scheme val="minor"/>
      </rPr>
      <t>tD</t>
    </r>
  </si>
  <si>
    <t>Capacity for Dry Portion of Coil</t>
  </si>
  <si>
    <t>Logarithmic Mean Temperature Difference for Dry Portion of Coil</t>
  </si>
  <si>
    <r>
      <t>t</t>
    </r>
    <r>
      <rPr>
        <vertAlign val="subscript"/>
        <sz val="12"/>
        <color theme="1"/>
        <rFont val="Calibri"/>
        <family val="2"/>
        <scheme val="minor"/>
      </rPr>
      <t>s1</t>
    </r>
  </si>
  <si>
    <r>
      <t>t</t>
    </r>
    <r>
      <rPr>
        <vertAlign val="subscript"/>
        <sz val="12"/>
        <color theme="1"/>
        <rFont val="Calibri"/>
        <family val="2"/>
        <scheme val="minor"/>
      </rPr>
      <t>s2</t>
    </r>
  </si>
  <si>
    <r>
      <t>h</t>
    </r>
    <r>
      <rPr>
        <vertAlign val="subscript"/>
        <sz val="12"/>
        <color theme="1"/>
        <rFont val="Calibri"/>
        <family val="2"/>
        <scheme val="minor"/>
      </rPr>
      <t>s1</t>
    </r>
  </si>
  <si>
    <r>
      <t>h</t>
    </r>
    <r>
      <rPr>
        <vertAlign val="subscript"/>
        <sz val="12"/>
        <color theme="1"/>
        <rFont val="Calibri"/>
        <family val="2"/>
        <scheme val="minor"/>
      </rPr>
      <t>s2</t>
    </r>
  </si>
  <si>
    <r>
      <t>Enthalpy of Saturated Air at P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 xml:space="preserve"> and t</t>
    </r>
    <r>
      <rPr>
        <vertAlign val="subscript"/>
        <sz val="11"/>
        <color theme="1"/>
        <rFont val="Calibri"/>
        <family val="2"/>
        <scheme val="minor"/>
      </rPr>
      <t>s2</t>
    </r>
  </si>
  <si>
    <r>
      <t>Enthalpy of Saturated Air at P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 xml:space="preserve"> &amp; t</t>
    </r>
    <r>
      <rPr>
        <vertAlign val="subscript"/>
        <sz val="11"/>
        <color theme="1"/>
        <rFont val="Calibri"/>
        <family val="2"/>
        <scheme val="minor"/>
      </rPr>
      <t>s1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           </t>
    </r>
  </si>
  <si>
    <r>
      <t>Δh</t>
    </r>
    <r>
      <rPr>
        <vertAlign val="subscript"/>
        <sz val="12"/>
        <color theme="1"/>
        <rFont val="Calibri"/>
        <family val="2"/>
        <scheme val="minor"/>
      </rPr>
      <t>m</t>
    </r>
  </si>
  <si>
    <t>Logarithmic Mean Enthalpy Difference Between Air Stream and Wetted Surface</t>
  </si>
  <si>
    <t>For Fully Wet Coils</t>
  </si>
  <si>
    <t>For Partially-Wet Coils</t>
  </si>
  <si>
    <r>
      <t>A</t>
    </r>
    <r>
      <rPr>
        <vertAlign val="subscript"/>
        <sz val="12"/>
        <color theme="1"/>
        <rFont val="Calibri"/>
        <family val="2"/>
        <scheme val="minor"/>
      </rPr>
      <t>cW</t>
    </r>
  </si>
  <si>
    <t>Calculated External Surface Area for Fully Wet Coil or Wet Portion of Coil</t>
  </si>
  <si>
    <r>
      <t>A</t>
    </r>
    <r>
      <rPr>
        <vertAlign val="subscript"/>
        <sz val="11"/>
        <color theme="1"/>
        <rFont val="Calibri"/>
        <family val="2"/>
        <scheme val="minor"/>
      </rPr>
      <t>cW</t>
    </r>
    <r>
      <rPr>
        <sz val="11"/>
        <color theme="1"/>
        <rFont val="Calibri"/>
        <family val="2"/>
        <scheme val="minor"/>
      </rPr>
      <t>, IP = 0.243*R</t>
    </r>
    <r>
      <rPr>
        <vertAlign val="subscript"/>
        <sz val="11"/>
        <color theme="1"/>
        <rFont val="Calibri"/>
        <family val="2"/>
        <scheme val="minor"/>
      </rPr>
      <t>mD</t>
    </r>
    <r>
      <rPr>
        <sz val="11"/>
        <color theme="1"/>
        <rFont val="Calibri"/>
        <family val="2"/>
        <scheme val="minor"/>
      </rPr>
      <t>*q</t>
    </r>
    <r>
      <rPr>
        <vertAlign val="subscript"/>
        <sz val="11"/>
        <color theme="1"/>
        <rFont val="Calibri"/>
        <family val="2"/>
        <scheme val="minor"/>
      </rPr>
      <t>tW</t>
    </r>
    <r>
      <rPr>
        <sz val="11"/>
        <color theme="1"/>
        <rFont val="Calibri"/>
        <family val="2"/>
        <scheme val="minor"/>
      </rPr>
      <t>/Δh</t>
    </r>
    <r>
      <rPr>
        <vertAlign val="subscript"/>
        <sz val="11"/>
        <color theme="1"/>
        <rFont val="Calibri"/>
        <family val="2"/>
        <scheme val="minor"/>
      </rPr>
      <t>m</t>
    </r>
  </si>
  <si>
    <r>
      <t>A</t>
    </r>
    <r>
      <rPr>
        <vertAlign val="subscript"/>
        <sz val="12"/>
        <color theme="1"/>
        <rFont val="Calibri"/>
        <family val="2"/>
        <scheme val="minor"/>
      </rPr>
      <t>c</t>
    </r>
  </si>
  <si>
    <r>
      <t xml:space="preserve">Total Calculated External Surface Area                                                         </t>
    </r>
    <r>
      <rPr>
        <sz val="9"/>
        <color theme="1"/>
        <rFont val="Calibri"/>
        <family val="2"/>
        <scheme val="minor"/>
      </rPr>
      <t>Note: For Case I and II in [28], complete [79].  For Case III in [28], complete [80] and [81].</t>
    </r>
  </si>
  <si>
    <t>For Partially Wet Coil</t>
  </si>
  <si>
    <r>
      <t>A</t>
    </r>
    <r>
      <rPr>
        <vertAlign val="subscript"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 xml:space="preserve"> = A</t>
    </r>
    <r>
      <rPr>
        <vertAlign val="subscript"/>
        <sz val="11"/>
        <color theme="1"/>
        <rFont val="Calibri"/>
        <family val="2"/>
        <scheme val="minor"/>
      </rPr>
      <t>cW</t>
    </r>
    <r>
      <rPr>
        <sz val="11"/>
        <color theme="1"/>
        <rFont val="Calibri"/>
        <family val="2"/>
        <scheme val="minor"/>
      </rPr>
      <t>+A</t>
    </r>
    <r>
      <rPr>
        <vertAlign val="subscript"/>
        <sz val="11"/>
        <color theme="1"/>
        <rFont val="Calibri"/>
        <family val="2"/>
        <scheme val="minor"/>
      </rPr>
      <t>cD</t>
    </r>
  </si>
  <si>
    <r>
      <t>A</t>
    </r>
    <r>
      <rPr>
        <vertAlign val="subscript"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 xml:space="preserve"> = A</t>
    </r>
    <r>
      <rPr>
        <vertAlign val="subscript"/>
        <sz val="11"/>
        <color theme="1"/>
        <rFont val="Calibri"/>
        <family val="2"/>
        <scheme val="minor"/>
      </rPr>
      <t>cW</t>
    </r>
  </si>
  <si>
    <t>Required Number of Rows of Coil Tubes in Direction of Air Flow</t>
  </si>
  <si>
    <t>c</t>
  </si>
  <si>
    <t>Heat Transfer Exponent</t>
  </si>
  <si>
    <r>
      <t>e</t>
    </r>
    <r>
      <rPr>
        <vertAlign val="superscript"/>
        <sz val="12"/>
        <color theme="1"/>
        <rFont val="Calibri"/>
        <family val="2"/>
        <scheme val="minor"/>
      </rPr>
      <t>-c</t>
    </r>
  </si>
  <si>
    <t>Heat Transfer Factor</t>
  </si>
  <si>
    <r>
      <t>h</t>
    </r>
    <r>
      <rPr>
        <vertAlign val="subscript"/>
        <sz val="12"/>
        <color theme="1"/>
        <rFont val="Calibri"/>
        <family val="2"/>
        <scheme val="minor"/>
      </rPr>
      <t>s</t>
    </r>
  </si>
  <si>
    <t>Saturated Enthalpy at Effective Surface Temperature</t>
  </si>
  <si>
    <r>
      <t>t</t>
    </r>
    <r>
      <rPr>
        <vertAlign val="subscript"/>
        <sz val="12"/>
        <color theme="1"/>
        <rFont val="Calibri"/>
        <family val="2"/>
        <scheme val="minor"/>
      </rPr>
      <t>s</t>
    </r>
  </si>
  <si>
    <r>
      <t>Effective Surface Temperature from Psychrometric Chart with P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 xml:space="preserve"> and h</t>
    </r>
    <r>
      <rPr>
        <vertAlign val="subscript"/>
        <sz val="11"/>
        <color theme="1"/>
        <rFont val="Calibri"/>
        <family val="2"/>
        <scheme val="minor"/>
      </rPr>
      <t>s</t>
    </r>
  </si>
  <si>
    <t>Air Leaving Dry-Bulb Temperature</t>
  </si>
  <si>
    <t>Dry Surface Air-Side Pressure Drop Correction Factor</t>
  </si>
  <si>
    <t>ft. of Glyc</t>
  </si>
  <si>
    <t>ft. Gly/ ft. tube</t>
  </si>
  <si>
    <t>Coil Depth in Rows (if known)</t>
  </si>
  <si>
    <t>Total Number of Tubes in Coil (if known)</t>
  </si>
  <si>
    <t>Number of Tube Circuits in Coil (if known)</t>
  </si>
  <si>
    <t>Entering Ethylene Glycol Solution Temperature</t>
  </si>
  <si>
    <r>
      <t xml:space="preserve">Entering Air Enthalpy     </t>
    </r>
    <r>
      <rPr>
        <sz val="9"/>
        <color theme="1"/>
        <rFont val="Calibri"/>
        <family val="2"/>
        <scheme val="minor"/>
      </rPr>
      <t>(From t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>, t'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>, and P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9"/>
        <color theme="1"/>
        <rFont val="Calibri"/>
        <family val="2"/>
        <scheme val="minor"/>
      </rPr>
      <t>)</t>
    </r>
  </si>
  <si>
    <r>
      <t xml:space="preserve">Entering Air Dew Point Temperature                                                                                        </t>
    </r>
    <r>
      <rPr>
        <sz val="9"/>
        <color theme="1"/>
        <rFont val="Calibri"/>
        <family val="2"/>
        <scheme val="minor"/>
      </rPr>
      <t>From Psychrometric Chart with P</t>
    </r>
    <r>
      <rPr>
        <vertAlign val="subscript"/>
        <sz val="10"/>
        <color theme="1"/>
        <rFont val="Calibri"/>
        <family val="2"/>
        <scheme val="minor"/>
      </rPr>
      <t>s</t>
    </r>
    <r>
      <rPr>
        <sz val="9"/>
        <color theme="1"/>
        <rFont val="Calibri"/>
        <family val="2"/>
        <scheme val="minor"/>
      </rPr>
      <t>, t</t>
    </r>
    <r>
      <rPr>
        <vertAlign val="subscript"/>
        <sz val="10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>, and t'</t>
    </r>
    <r>
      <rPr>
        <vertAlign val="subscript"/>
        <sz val="10"/>
        <color theme="1"/>
        <rFont val="Calibri"/>
        <family val="2"/>
        <scheme val="minor"/>
      </rPr>
      <t>1</t>
    </r>
  </si>
  <si>
    <r>
      <t>P</t>
    </r>
    <r>
      <rPr>
        <vertAlign val="subscript"/>
        <sz val="9"/>
        <color theme="1"/>
        <rFont val="Calibri"/>
        <family val="2"/>
        <scheme val="minor"/>
      </rPr>
      <t>v</t>
    </r>
    <r>
      <rPr>
        <sz val="9"/>
        <color theme="1"/>
        <rFont val="Calibri"/>
        <family val="2"/>
        <scheme val="minor"/>
      </rPr>
      <t>, IP = p'-[((p</t>
    </r>
    <r>
      <rPr>
        <vertAlign val="subscript"/>
        <sz val="9"/>
        <color theme="1"/>
        <rFont val="Calibri"/>
        <family val="2"/>
        <scheme val="minor"/>
      </rPr>
      <t>s</t>
    </r>
    <r>
      <rPr>
        <sz val="9"/>
        <color theme="1"/>
        <rFont val="Calibri"/>
        <family val="2"/>
        <scheme val="minor"/>
      </rPr>
      <t>-p')*(t</t>
    </r>
    <r>
      <rPr>
        <vertAlign val="sub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>-t'</t>
    </r>
    <r>
      <rPr>
        <vertAlign val="sub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>))/(2830-(1.44*t'</t>
    </r>
    <r>
      <rPr>
        <vertAlign val="sub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>))]</t>
    </r>
  </si>
  <si>
    <r>
      <t xml:space="preserve">Where: </t>
    </r>
    <r>
      <rPr>
        <sz val="8"/>
        <color theme="1"/>
        <rFont val="Calibri"/>
        <family val="2"/>
        <scheme val="minor"/>
      </rPr>
      <t>p' = Saturation Vapor Press. at t'1 from steam tables. P</t>
    </r>
    <r>
      <rPr>
        <vertAlign val="subscript"/>
        <sz val="8"/>
        <color theme="1"/>
        <rFont val="Calibri"/>
        <family val="2"/>
        <scheme val="minor"/>
      </rPr>
      <t>v</t>
    </r>
    <r>
      <rPr>
        <sz val="8"/>
        <color theme="1"/>
        <rFont val="Calibri"/>
        <family val="2"/>
        <scheme val="minor"/>
      </rPr>
      <t xml:space="preserve"> = Saturation Vapor Pressure at Dew Point Temp.</t>
    </r>
  </si>
  <si>
    <r>
      <t>(R</t>
    </r>
    <r>
      <rPr>
        <vertAlign val="subscript"/>
        <sz val="11"/>
        <color theme="1"/>
        <rFont val="Calibri"/>
        <family val="2"/>
        <scheme val="minor"/>
      </rPr>
      <t>g</t>
    </r>
    <r>
      <rPr>
        <sz val="11"/>
        <color theme="1"/>
        <rFont val="Calibri"/>
        <family val="2"/>
        <scheme val="minor"/>
      </rPr>
      <t>+R</t>
    </r>
    <r>
      <rPr>
        <vertAlign val="subscript"/>
        <sz val="11"/>
        <color theme="1"/>
        <rFont val="Calibri"/>
        <family val="2"/>
        <scheme val="minor"/>
      </rPr>
      <t>mD</t>
    </r>
    <r>
      <rPr>
        <sz val="11"/>
        <color theme="1"/>
        <rFont val="Calibri"/>
        <family val="2"/>
        <scheme val="minor"/>
      </rPr>
      <t>)/(0.243*R</t>
    </r>
    <r>
      <rPr>
        <vertAlign val="subscript"/>
        <sz val="11"/>
        <color theme="1"/>
        <rFont val="Calibri"/>
        <family val="2"/>
        <scheme val="minor"/>
      </rPr>
      <t>aW</t>
    </r>
    <r>
      <rPr>
        <sz val="11"/>
        <color theme="1"/>
        <rFont val="Calibri"/>
        <family val="2"/>
        <scheme val="minor"/>
      </rPr>
      <t>)</t>
    </r>
  </si>
  <si>
    <t>lb*°F /Btu</t>
  </si>
  <si>
    <r>
      <t>(t"</t>
    </r>
    <r>
      <rPr>
        <vertAlign val="sub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>-t</t>
    </r>
    <r>
      <rPr>
        <vertAlign val="subscript"/>
        <sz val="10"/>
        <color theme="1"/>
        <rFont val="Calibri"/>
        <family val="2"/>
        <scheme val="minor"/>
      </rPr>
      <t>g2</t>
    </r>
    <r>
      <rPr>
        <sz val="10"/>
        <color theme="1"/>
        <rFont val="Calibri"/>
        <family val="2"/>
        <scheme val="minor"/>
      </rPr>
      <t>+(Y*h</t>
    </r>
    <r>
      <rPr>
        <vertAlign val="sub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>)+([55]*h"</t>
    </r>
    <r>
      <rPr>
        <vertAlign val="sub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>))/(Y+[55])</t>
    </r>
  </si>
  <si>
    <r>
      <t>t</t>
    </r>
    <r>
      <rPr>
        <vertAlign val="subscript"/>
        <sz val="11"/>
        <color theme="1"/>
        <rFont val="Calibri"/>
        <family val="2"/>
        <scheme val="minor"/>
      </rPr>
      <t>g2</t>
    </r>
    <r>
      <rPr>
        <sz val="11"/>
        <color theme="1"/>
        <rFont val="Calibri"/>
        <family val="2"/>
        <scheme val="minor"/>
      </rPr>
      <t>-Y*(h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-[56])</t>
    </r>
  </si>
  <si>
    <r>
      <t>0.5*(t</t>
    </r>
    <r>
      <rPr>
        <vertAlign val="subscript"/>
        <sz val="11"/>
        <color theme="1"/>
        <rFont val="Calibri"/>
        <family val="2"/>
        <scheme val="minor"/>
      </rPr>
      <t>g1</t>
    </r>
    <r>
      <rPr>
        <sz val="11"/>
        <color theme="1"/>
        <rFont val="Calibri"/>
        <family val="2"/>
        <scheme val="minor"/>
      </rPr>
      <t>+t</t>
    </r>
    <r>
      <rPr>
        <vertAlign val="subscript"/>
        <sz val="11"/>
        <color theme="1"/>
        <rFont val="Calibri"/>
        <family val="2"/>
        <scheme val="minor"/>
      </rPr>
      <t>g2</t>
    </r>
    <r>
      <rPr>
        <sz val="11"/>
        <color theme="1"/>
        <rFont val="Calibri"/>
        <family val="2"/>
        <scheme val="minor"/>
      </rPr>
      <t>)</t>
    </r>
  </si>
  <si>
    <r>
      <t>0.5*(t</t>
    </r>
    <r>
      <rPr>
        <vertAlign val="subscript"/>
        <sz val="11"/>
        <color theme="1"/>
        <rFont val="Calibri"/>
        <family val="2"/>
        <scheme val="minor"/>
      </rPr>
      <t>g1</t>
    </r>
    <r>
      <rPr>
        <sz val="11"/>
        <color theme="1"/>
        <rFont val="Calibri"/>
        <family val="2"/>
        <scheme val="minor"/>
      </rPr>
      <t>+[57])</t>
    </r>
  </si>
  <si>
    <r>
      <t>0.5*([56]+h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</si>
  <si>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0.5*(h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+h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</si>
  <si>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m"/ c</t>
    </r>
    <r>
      <rPr>
        <vertAlign val="subscript"/>
        <sz val="11"/>
        <color theme="1"/>
        <rFont val="Calibri"/>
        <family val="2"/>
        <scheme val="minor"/>
      </rPr>
      <t>p</t>
    </r>
  </si>
  <si>
    <r>
      <t>f</t>
    </r>
    <r>
      <rPr>
        <vertAlign val="subscript"/>
        <sz val="11"/>
        <color theme="1"/>
        <rFont val="Calibri"/>
        <family val="2"/>
        <scheme val="minor"/>
      </rPr>
      <t>aW</t>
    </r>
    <r>
      <rPr>
        <sz val="11"/>
        <color theme="1"/>
        <rFont val="Calibri"/>
        <family val="2"/>
        <scheme val="minor"/>
      </rPr>
      <t xml:space="preserve"> = [61]/[R</t>
    </r>
    <r>
      <rPr>
        <vertAlign val="subscript"/>
        <sz val="11"/>
        <color theme="1"/>
        <rFont val="Calibri"/>
        <family val="2"/>
        <scheme val="minor"/>
      </rPr>
      <t>aW</t>
    </r>
    <r>
      <rPr>
        <sz val="11"/>
        <color theme="1"/>
        <rFont val="Calibri"/>
        <family val="2"/>
        <scheme val="minor"/>
      </rPr>
      <t>]</t>
    </r>
  </si>
  <si>
    <r>
      <t>C, IP = (R</t>
    </r>
    <r>
      <rPr>
        <vertAlign val="subscript"/>
        <sz val="11"/>
        <color theme="1"/>
        <rFont val="Calibri"/>
        <family val="2"/>
        <scheme val="minor"/>
      </rPr>
      <t>g</t>
    </r>
    <r>
      <rPr>
        <sz val="11"/>
        <color theme="1"/>
        <rFont val="Calibri"/>
        <family val="2"/>
        <scheme val="minor"/>
      </rPr>
      <t>+R</t>
    </r>
    <r>
      <rPr>
        <vertAlign val="subscript"/>
        <sz val="11"/>
        <color theme="1"/>
        <rFont val="Calibri"/>
        <family val="2"/>
        <scheme val="minor"/>
      </rPr>
      <t>mW</t>
    </r>
    <r>
      <rPr>
        <sz val="11"/>
        <color theme="1"/>
        <rFont val="Calibri"/>
        <family val="2"/>
        <scheme val="minor"/>
      </rPr>
      <t>)/(0.243*R</t>
    </r>
    <r>
      <rPr>
        <vertAlign val="subscript"/>
        <sz val="11"/>
        <color theme="1"/>
        <rFont val="Calibri"/>
        <family val="2"/>
        <scheme val="minor"/>
      </rPr>
      <t>aW</t>
    </r>
    <r>
      <rPr>
        <sz val="11"/>
        <color theme="1"/>
        <rFont val="Calibri"/>
        <family val="2"/>
        <scheme val="minor"/>
      </rPr>
      <t>)</t>
    </r>
  </si>
  <si>
    <r>
      <t>(t"</t>
    </r>
    <r>
      <rPr>
        <vertAlign val="sub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>-t</t>
    </r>
    <r>
      <rPr>
        <vertAlign val="subscript"/>
        <sz val="10"/>
        <color theme="1"/>
        <rFont val="Calibri"/>
        <family val="2"/>
        <scheme val="minor"/>
      </rPr>
      <t>g2</t>
    </r>
    <r>
      <rPr>
        <sz val="10"/>
        <color theme="1"/>
        <rFont val="Calibri"/>
        <family val="2"/>
        <scheme val="minor"/>
      </rPr>
      <t>+(Y*h</t>
    </r>
    <r>
      <rPr>
        <vertAlign val="sub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>)+([64]*h"</t>
    </r>
    <r>
      <rPr>
        <vertAlign val="sub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>))/(Y+[64])</t>
    </r>
  </si>
  <si>
    <r>
      <t xml:space="preserve">Approximate Air Enthalpy at Boundary Conditions                                             </t>
    </r>
    <r>
      <rPr>
        <sz val="9"/>
        <color theme="1"/>
        <rFont val="Calibri"/>
        <family val="2"/>
        <scheme val="minor"/>
      </rPr>
      <t>If [56]&gt;h</t>
    </r>
    <r>
      <rPr>
        <vertAlign val="subscript"/>
        <sz val="10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use [56]=h</t>
    </r>
    <r>
      <rPr>
        <vertAlign val="subscript"/>
        <sz val="10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since coil is fully wet.</t>
    </r>
  </si>
  <si>
    <r>
      <t>*t</t>
    </r>
    <r>
      <rPr>
        <vertAlign val="subscript"/>
        <sz val="11"/>
        <color theme="1"/>
        <rFont val="Calibri"/>
        <family val="2"/>
        <scheme val="minor"/>
      </rPr>
      <t>tw</t>
    </r>
    <r>
      <rPr>
        <sz val="11"/>
        <color theme="1"/>
        <rFont val="Calibri"/>
        <family val="2"/>
        <scheme val="minor"/>
      </rPr>
      <t>= t</t>
    </r>
    <r>
      <rPr>
        <vertAlign val="subscript"/>
        <sz val="11"/>
        <color theme="1"/>
        <rFont val="Calibri"/>
        <family val="2"/>
        <scheme val="minor"/>
      </rPr>
      <t>gm</t>
    </r>
    <r>
      <rPr>
        <sz val="11"/>
        <color theme="1"/>
        <rFont val="Calibri"/>
        <family val="2"/>
        <scheme val="minor"/>
      </rPr>
      <t>+(R</t>
    </r>
    <r>
      <rPr>
        <vertAlign val="subscript"/>
        <sz val="11"/>
        <color theme="1"/>
        <rFont val="Calibri"/>
        <family val="2"/>
        <scheme val="minor"/>
      </rPr>
      <t>g</t>
    </r>
    <r>
      <rPr>
        <sz val="11"/>
        <color theme="1"/>
        <rFont val="Calibri"/>
        <family val="2"/>
        <scheme val="minor"/>
      </rPr>
      <t>*(t</t>
    </r>
    <r>
      <rPr>
        <vertAlign val="subscript"/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>-t</t>
    </r>
    <r>
      <rPr>
        <vertAlign val="subscript"/>
        <sz val="11"/>
        <color theme="1"/>
        <rFont val="Calibri"/>
        <family val="2"/>
        <scheme val="minor"/>
      </rPr>
      <t>gm</t>
    </r>
    <r>
      <rPr>
        <sz val="11"/>
        <color theme="1"/>
        <rFont val="Calibri"/>
        <family val="2"/>
        <scheme val="minor"/>
      </rPr>
      <t>)) /(R</t>
    </r>
    <r>
      <rPr>
        <vertAlign val="subscript"/>
        <sz val="11"/>
        <color theme="1"/>
        <rFont val="Calibri"/>
        <family val="2"/>
        <scheme val="minor"/>
      </rPr>
      <t>aD</t>
    </r>
    <r>
      <rPr>
        <sz val="11"/>
        <color theme="1"/>
        <rFont val="Calibri"/>
        <family val="2"/>
        <scheme val="minor"/>
      </rPr>
      <t>+R</t>
    </r>
    <r>
      <rPr>
        <vertAlign val="subscript"/>
        <sz val="11"/>
        <color theme="1"/>
        <rFont val="Calibri"/>
        <family val="2"/>
        <scheme val="minor"/>
      </rPr>
      <t>mD</t>
    </r>
    <r>
      <rPr>
        <sz val="11"/>
        <color theme="1"/>
        <rFont val="Calibri"/>
        <family val="2"/>
        <scheme val="minor"/>
      </rPr>
      <t>+R</t>
    </r>
    <r>
      <rPr>
        <vertAlign val="subscript"/>
        <sz val="11"/>
        <color theme="1"/>
        <rFont val="Calibri"/>
        <family val="2"/>
        <scheme val="minor"/>
      </rPr>
      <t>g</t>
    </r>
    <r>
      <rPr>
        <sz val="11"/>
        <color theme="1"/>
        <rFont val="Calibri"/>
        <family val="2"/>
        <scheme val="minor"/>
      </rPr>
      <t>)</t>
    </r>
  </si>
  <si>
    <r>
      <t>Enthalpy of Saturated Air at t</t>
    </r>
    <r>
      <rPr>
        <vertAlign val="subscript"/>
        <sz val="11"/>
        <color theme="1"/>
        <rFont val="Calibri"/>
        <family val="2"/>
        <scheme val="minor"/>
      </rPr>
      <t>sm</t>
    </r>
    <r>
      <rPr>
        <sz val="11"/>
        <color theme="1"/>
        <rFont val="Calibri"/>
        <family val="2"/>
        <scheme val="minor"/>
      </rPr>
      <t xml:space="preserve"> and P</t>
    </r>
    <r>
      <rPr>
        <vertAlign val="subscript"/>
        <sz val="11"/>
        <color theme="1"/>
        <rFont val="Calibri"/>
        <family val="2"/>
        <scheme val="minor"/>
      </rPr>
      <t>s</t>
    </r>
  </si>
  <si>
    <r>
      <t>*t</t>
    </r>
    <r>
      <rPr>
        <vertAlign val="subscript"/>
        <sz val="11"/>
        <color theme="1"/>
        <rFont val="Calibri"/>
        <family val="2"/>
        <scheme val="minor"/>
      </rPr>
      <t>tw</t>
    </r>
    <r>
      <rPr>
        <sz val="11"/>
        <color theme="1"/>
        <rFont val="Calibri"/>
        <family val="2"/>
        <scheme val="minor"/>
      </rPr>
      <t>= t</t>
    </r>
    <r>
      <rPr>
        <vertAlign val="subscript"/>
        <sz val="11"/>
        <color theme="1"/>
        <rFont val="Calibri"/>
        <family val="2"/>
        <scheme val="minor"/>
      </rPr>
      <t>gm</t>
    </r>
    <r>
      <rPr>
        <sz val="11"/>
        <color theme="1"/>
        <rFont val="Calibri"/>
        <family val="2"/>
        <scheme val="minor"/>
      </rPr>
      <t>+(R</t>
    </r>
    <r>
      <rPr>
        <vertAlign val="subscript"/>
        <sz val="11"/>
        <color theme="1"/>
        <rFont val="Calibri"/>
        <family val="2"/>
        <scheme val="minor"/>
      </rPr>
      <t>g</t>
    </r>
    <r>
      <rPr>
        <sz val="11"/>
        <color theme="1"/>
        <rFont val="Calibri"/>
        <family val="2"/>
        <scheme val="minor"/>
      </rPr>
      <t>*(h</t>
    </r>
    <r>
      <rPr>
        <vertAlign val="subscript"/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>-h</t>
    </r>
    <r>
      <rPr>
        <vertAlign val="subscript"/>
        <sz val="11"/>
        <color theme="1"/>
        <rFont val="Calibri"/>
        <family val="2"/>
        <scheme val="minor"/>
      </rPr>
      <t>sm</t>
    </r>
    <r>
      <rPr>
        <sz val="11"/>
        <color theme="1"/>
        <rFont val="Calibri"/>
        <family val="2"/>
        <scheme val="minor"/>
      </rPr>
      <t>)) /(0.243*R</t>
    </r>
    <r>
      <rPr>
        <vertAlign val="subscript"/>
        <sz val="11"/>
        <color theme="1"/>
        <rFont val="Calibri"/>
        <family val="2"/>
        <scheme val="minor"/>
      </rPr>
      <t>aw</t>
    </r>
    <r>
      <rPr>
        <sz val="11"/>
        <color theme="1"/>
        <rFont val="Calibri"/>
        <family val="2"/>
        <scheme val="minor"/>
      </rPr>
      <t>)</t>
    </r>
  </si>
  <si>
    <t>Air Dry-Bulb Temperature at Boundary</t>
  </si>
  <si>
    <r>
      <t>t</t>
    </r>
    <r>
      <rPr>
        <vertAlign val="subscript"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>, IP = t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-(q</t>
    </r>
    <r>
      <rPr>
        <vertAlign val="subscript"/>
        <sz val="11"/>
        <color theme="1"/>
        <rFont val="Calibri"/>
        <family val="2"/>
        <scheme val="minor"/>
      </rPr>
      <t>tD</t>
    </r>
    <r>
      <rPr>
        <sz val="11"/>
        <color theme="1"/>
        <rFont val="Calibri"/>
        <family val="2"/>
        <scheme val="minor"/>
      </rPr>
      <t>/(0.243*60w</t>
    </r>
    <r>
      <rPr>
        <vertAlign val="subscript"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>))</t>
    </r>
  </si>
  <si>
    <t>Tube Side Temperature at Boundary</t>
  </si>
  <si>
    <r>
      <t>*t</t>
    </r>
    <r>
      <rPr>
        <vertAlign val="subscript"/>
        <sz val="12"/>
        <color theme="1"/>
        <rFont val="Calibri"/>
        <family val="2"/>
        <scheme val="minor"/>
      </rPr>
      <t>tw</t>
    </r>
  </si>
  <si>
    <r>
      <t>t</t>
    </r>
    <r>
      <rPr>
        <vertAlign val="subscript"/>
        <sz val="12"/>
        <color theme="1"/>
        <rFont val="Calibri"/>
        <family val="2"/>
        <scheme val="minor"/>
      </rPr>
      <t>B</t>
    </r>
  </si>
  <si>
    <r>
      <t>t</t>
    </r>
    <r>
      <rPr>
        <vertAlign val="subscript"/>
        <sz val="12"/>
        <color theme="1"/>
        <rFont val="Calibri"/>
        <family val="2"/>
        <scheme val="minor"/>
      </rPr>
      <t>gB</t>
    </r>
  </si>
  <si>
    <r>
      <t>q</t>
    </r>
    <r>
      <rPr>
        <vertAlign val="subscript"/>
        <sz val="11"/>
        <color theme="1"/>
        <rFont val="Calibri"/>
        <family val="2"/>
        <scheme val="minor"/>
      </rPr>
      <t>tD</t>
    </r>
    <r>
      <rPr>
        <sz val="11"/>
        <color theme="1"/>
        <rFont val="Calibri"/>
        <family val="2"/>
        <scheme val="minor"/>
      </rPr>
      <t xml:space="preserve"> = 60w</t>
    </r>
    <r>
      <rPr>
        <vertAlign val="subscript"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>*(h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-h</t>
    </r>
    <r>
      <rPr>
        <vertAlign val="subscript"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>)</t>
    </r>
  </si>
  <si>
    <r>
      <t>t</t>
    </r>
    <r>
      <rPr>
        <vertAlign val="subscript"/>
        <sz val="11"/>
        <color theme="1"/>
        <rFont val="Calibri"/>
        <family val="2"/>
        <scheme val="minor"/>
      </rPr>
      <t>gB</t>
    </r>
    <r>
      <rPr>
        <sz val="11"/>
        <color theme="1"/>
        <rFont val="Calibri"/>
        <family val="2"/>
        <scheme val="minor"/>
      </rPr>
      <t xml:space="preserve"> = t</t>
    </r>
    <r>
      <rPr>
        <vertAlign val="subscript"/>
        <sz val="11"/>
        <color theme="1"/>
        <rFont val="Calibri"/>
        <family val="2"/>
        <scheme val="minor"/>
      </rPr>
      <t>g2</t>
    </r>
    <r>
      <rPr>
        <sz val="11"/>
        <color theme="1"/>
        <rFont val="Calibri"/>
        <family val="2"/>
        <scheme val="minor"/>
      </rPr>
      <t>-Y*(h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-h</t>
    </r>
    <r>
      <rPr>
        <vertAlign val="subscript"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>)</t>
    </r>
  </si>
  <si>
    <r>
      <t>A</t>
    </r>
    <r>
      <rPr>
        <vertAlign val="subscript"/>
        <sz val="12"/>
        <color theme="1"/>
        <rFont val="Calibri"/>
        <family val="2"/>
        <scheme val="minor"/>
      </rPr>
      <t>cD</t>
    </r>
  </si>
  <si>
    <r>
      <t>q</t>
    </r>
    <r>
      <rPr>
        <vertAlign val="subscript"/>
        <sz val="12"/>
        <color theme="1"/>
        <rFont val="Calibri"/>
        <family val="2"/>
        <scheme val="minor"/>
      </rPr>
      <t>tW</t>
    </r>
  </si>
  <si>
    <r>
      <t>Δt</t>
    </r>
    <r>
      <rPr>
        <vertAlign val="subscript"/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 xml:space="preserve"> = ((t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-t</t>
    </r>
    <r>
      <rPr>
        <vertAlign val="subscript"/>
        <sz val="11"/>
        <color theme="1"/>
        <rFont val="Calibri"/>
        <family val="2"/>
        <scheme val="minor"/>
      </rPr>
      <t>g2</t>
    </r>
    <r>
      <rPr>
        <sz val="11"/>
        <color theme="1"/>
        <rFont val="Calibri"/>
        <family val="2"/>
        <scheme val="minor"/>
      </rPr>
      <t>)-(t</t>
    </r>
    <r>
      <rPr>
        <vertAlign val="subscript"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>-t</t>
    </r>
    <r>
      <rPr>
        <vertAlign val="subscript"/>
        <sz val="11"/>
        <color theme="1"/>
        <rFont val="Calibri"/>
        <family val="2"/>
        <scheme val="minor"/>
      </rPr>
      <t>gB</t>
    </r>
    <r>
      <rPr>
        <sz val="11"/>
        <color theme="1"/>
        <rFont val="Calibri"/>
        <family val="2"/>
        <scheme val="minor"/>
      </rPr>
      <t>)) /(ln((t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-t</t>
    </r>
    <r>
      <rPr>
        <vertAlign val="subscript"/>
        <sz val="11"/>
        <color theme="1"/>
        <rFont val="Calibri"/>
        <family val="2"/>
        <scheme val="minor"/>
      </rPr>
      <t>g2</t>
    </r>
    <r>
      <rPr>
        <sz val="11"/>
        <color theme="1"/>
        <rFont val="Calibri"/>
        <family val="2"/>
        <scheme val="minor"/>
      </rPr>
      <t>)/(t</t>
    </r>
    <r>
      <rPr>
        <vertAlign val="subscript"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>-t</t>
    </r>
    <r>
      <rPr>
        <vertAlign val="subscript"/>
        <sz val="11"/>
        <color theme="1"/>
        <rFont val="Calibri"/>
        <family val="2"/>
        <scheme val="minor"/>
      </rPr>
      <t>gB</t>
    </r>
    <r>
      <rPr>
        <sz val="11"/>
        <color theme="1"/>
        <rFont val="Calibri"/>
        <family val="2"/>
        <scheme val="minor"/>
      </rPr>
      <t xml:space="preserve">)))
</t>
    </r>
  </si>
  <si>
    <t>Calculated External Surface Area for Dry Portion of Coil</t>
  </si>
  <si>
    <t>Capacity for Wet Portion of Coil</t>
  </si>
  <si>
    <r>
      <t>q</t>
    </r>
    <r>
      <rPr>
        <vertAlign val="subscript"/>
        <sz val="12"/>
        <color theme="1"/>
        <rFont val="Calibri"/>
        <family val="2"/>
        <scheme val="minor"/>
      </rPr>
      <t>tW</t>
    </r>
    <r>
      <rPr>
        <sz val="12"/>
        <color theme="1"/>
        <rFont val="Calibri"/>
        <family val="2"/>
        <scheme val="minor"/>
      </rPr>
      <t xml:space="preserve"> = q</t>
    </r>
    <r>
      <rPr>
        <vertAlign val="subscript"/>
        <sz val="12"/>
        <color theme="1"/>
        <rFont val="Calibri"/>
        <family val="2"/>
        <scheme val="minor"/>
      </rPr>
      <t>t</t>
    </r>
    <r>
      <rPr>
        <sz val="12"/>
        <color theme="1"/>
        <rFont val="Calibri"/>
        <family val="2"/>
        <scheme val="minor"/>
      </rPr>
      <t>-q</t>
    </r>
    <r>
      <rPr>
        <vertAlign val="subscript"/>
        <sz val="12"/>
        <color theme="1"/>
        <rFont val="Calibri"/>
        <family val="2"/>
        <scheme val="minor"/>
      </rPr>
      <t>tD</t>
    </r>
  </si>
  <si>
    <r>
      <t>q</t>
    </r>
    <r>
      <rPr>
        <vertAlign val="subscript"/>
        <sz val="12"/>
        <color theme="1"/>
        <rFont val="Calibri"/>
        <family val="2"/>
        <scheme val="minor"/>
      </rPr>
      <t>tW</t>
    </r>
    <r>
      <rPr>
        <sz val="12"/>
        <color theme="1"/>
        <rFont val="Calibri"/>
        <family val="2"/>
        <scheme val="minor"/>
      </rPr>
      <t xml:space="preserve"> = q</t>
    </r>
    <r>
      <rPr>
        <vertAlign val="subscript"/>
        <sz val="12"/>
        <color theme="1"/>
        <rFont val="Calibri"/>
        <family val="2"/>
        <scheme val="minor"/>
      </rPr>
      <t>t</t>
    </r>
  </si>
  <si>
    <r>
      <t>Δh</t>
    </r>
    <r>
      <rPr>
        <vertAlign val="subscript"/>
        <sz val="10"/>
        <color theme="1"/>
        <rFont val="Calibri"/>
        <family val="2"/>
        <scheme val="minor"/>
      </rPr>
      <t>m</t>
    </r>
    <r>
      <rPr>
        <sz val="10"/>
        <color theme="1"/>
        <rFont val="Calibri"/>
        <family val="2"/>
        <scheme val="minor"/>
      </rPr>
      <t>=((h</t>
    </r>
    <r>
      <rPr>
        <vertAlign val="sub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>-h</t>
    </r>
    <r>
      <rPr>
        <vertAlign val="subscript"/>
        <sz val="10"/>
        <color theme="1"/>
        <rFont val="Calibri"/>
        <family val="2"/>
        <scheme val="minor"/>
      </rPr>
      <t>s1</t>
    </r>
    <r>
      <rPr>
        <sz val="10"/>
        <color theme="1"/>
        <rFont val="Calibri"/>
        <family val="2"/>
        <scheme val="minor"/>
      </rPr>
      <t>)-(h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-h</t>
    </r>
    <r>
      <rPr>
        <vertAlign val="subscript"/>
        <sz val="10"/>
        <color theme="1"/>
        <rFont val="Calibri"/>
        <family val="2"/>
        <scheme val="minor"/>
      </rPr>
      <t>s2</t>
    </r>
    <r>
      <rPr>
        <sz val="10"/>
        <color theme="1"/>
        <rFont val="Calibri"/>
        <family val="2"/>
        <scheme val="minor"/>
      </rPr>
      <t>))                                  /(ln((h</t>
    </r>
    <r>
      <rPr>
        <vertAlign val="sub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>-h</t>
    </r>
    <r>
      <rPr>
        <vertAlign val="subscript"/>
        <sz val="10"/>
        <color theme="1"/>
        <rFont val="Calibri"/>
        <family val="2"/>
        <scheme val="minor"/>
      </rPr>
      <t>s1</t>
    </r>
    <r>
      <rPr>
        <sz val="10"/>
        <color theme="1"/>
        <rFont val="Calibri"/>
        <family val="2"/>
        <scheme val="minor"/>
      </rPr>
      <t>)/(h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-h</t>
    </r>
    <r>
      <rPr>
        <vertAlign val="subscript"/>
        <sz val="10"/>
        <color theme="1"/>
        <rFont val="Calibri"/>
        <family val="2"/>
        <scheme val="minor"/>
      </rPr>
      <t>s2</t>
    </r>
    <r>
      <rPr>
        <sz val="10"/>
        <color theme="1"/>
        <rFont val="Calibri"/>
        <family val="2"/>
        <scheme val="minor"/>
      </rPr>
      <t>)))</t>
    </r>
  </si>
  <si>
    <r>
      <t>Δh</t>
    </r>
    <r>
      <rPr>
        <vertAlign val="subscript"/>
        <sz val="10"/>
        <color theme="1"/>
        <rFont val="Calibri"/>
        <family val="2"/>
        <scheme val="minor"/>
      </rPr>
      <t>m</t>
    </r>
    <r>
      <rPr>
        <sz val="10"/>
        <color theme="1"/>
        <rFont val="Calibri"/>
        <family val="2"/>
        <scheme val="minor"/>
      </rPr>
      <t>=((h</t>
    </r>
    <r>
      <rPr>
        <vertAlign val="subscript"/>
        <sz val="10"/>
        <color theme="1"/>
        <rFont val="Calibri"/>
        <family val="2"/>
        <scheme val="minor"/>
      </rPr>
      <t>B</t>
    </r>
    <r>
      <rPr>
        <sz val="10"/>
        <color theme="1"/>
        <rFont val="Calibri"/>
        <family val="2"/>
        <scheme val="minor"/>
      </rPr>
      <t>-h</t>
    </r>
    <r>
      <rPr>
        <vertAlign val="subscript"/>
        <sz val="10"/>
        <color theme="1"/>
        <rFont val="Calibri"/>
        <family val="2"/>
        <scheme val="minor"/>
      </rPr>
      <t>s1</t>
    </r>
    <r>
      <rPr>
        <sz val="10"/>
        <color theme="1"/>
        <rFont val="Calibri"/>
        <family val="2"/>
        <scheme val="minor"/>
      </rPr>
      <t>)-(h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-h</t>
    </r>
    <r>
      <rPr>
        <vertAlign val="subscript"/>
        <sz val="10"/>
        <color theme="1"/>
        <rFont val="Calibri"/>
        <family val="2"/>
        <scheme val="minor"/>
      </rPr>
      <t>s2</t>
    </r>
    <r>
      <rPr>
        <sz val="10"/>
        <color theme="1"/>
        <rFont val="Calibri"/>
        <family val="2"/>
        <scheme val="minor"/>
      </rPr>
      <t>)) /(ln((h</t>
    </r>
    <r>
      <rPr>
        <vertAlign val="subscript"/>
        <sz val="10"/>
        <color theme="1"/>
        <rFont val="Calibri"/>
        <family val="2"/>
        <scheme val="minor"/>
      </rPr>
      <t>B</t>
    </r>
    <r>
      <rPr>
        <sz val="10"/>
        <color theme="1"/>
        <rFont val="Calibri"/>
        <family val="2"/>
        <scheme val="minor"/>
      </rPr>
      <t>-h</t>
    </r>
    <r>
      <rPr>
        <vertAlign val="subscript"/>
        <sz val="10"/>
        <color theme="1"/>
        <rFont val="Calibri"/>
        <family val="2"/>
        <scheme val="minor"/>
      </rPr>
      <t>s1</t>
    </r>
    <r>
      <rPr>
        <sz val="10"/>
        <color theme="1"/>
        <rFont val="Calibri"/>
        <family val="2"/>
        <scheme val="minor"/>
      </rPr>
      <t>)/(h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-h</t>
    </r>
    <r>
      <rPr>
        <vertAlign val="subscript"/>
        <sz val="10"/>
        <color theme="1"/>
        <rFont val="Calibri"/>
        <family val="2"/>
        <scheme val="minor"/>
      </rPr>
      <t>s2</t>
    </r>
    <r>
      <rPr>
        <sz val="10"/>
        <color theme="1"/>
        <rFont val="Calibri"/>
        <family val="2"/>
        <scheme val="minor"/>
      </rPr>
      <t>)))</t>
    </r>
  </si>
  <si>
    <r>
      <t>N</t>
    </r>
    <r>
      <rPr>
        <vertAlign val="subscript"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 xml:space="preserve"> = A</t>
    </r>
    <r>
      <rPr>
        <vertAlign val="subscript"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>/A</t>
    </r>
    <r>
      <rPr>
        <vertAlign val="subscript"/>
        <sz val="11"/>
        <color theme="1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>*[8]</t>
    </r>
  </si>
  <si>
    <r>
      <t>Determine the actual value of q</t>
    </r>
    <r>
      <rPr>
        <vertAlign val="subscript"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from plot [86] with A</t>
    </r>
    <r>
      <rPr>
        <vertAlign val="subscript"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 xml:space="preserve"> = A</t>
    </r>
    <r>
      <rPr>
        <vertAlign val="subscript"/>
        <sz val="11"/>
        <color theme="1"/>
        <rFont val="Calibri"/>
        <family val="2"/>
        <scheme val="minor"/>
      </rPr>
      <t>o</t>
    </r>
  </si>
  <si>
    <r>
      <t>Leaving Air Enthalpy at Actual Value of q</t>
    </r>
    <r>
      <rPr>
        <vertAlign val="subscript"/>
        <sz val="11"/>
        <color theme="1"/>
        <rFont val="Calibri"/>
        <family val="2"/>
        <scheme val="minor"/>
      </rPr>
      <t>t</t>
    </r>
  </si>
  <si>
    <r>
      <t>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= h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-(([35] or [87])/60w</t>
    </r>
    <r>
      <rPr>
        <vertAlign val="subscript"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>)</t>
    </r>
  </si>
  <si>
    <r>
      <t>t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= t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+(t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-t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)*e</t>
    </r>
    <r>
      <rPr>
        <vertAlign val="superscript"/>
        <sz val="11"/>
        <color theme="1"/>
        <rFont val="Calibri"/>
        <family val="2"/>
        <scheme val="minor"/>
      </rPr>
      <t>-c</t>
    </r>
  </si>
  <si>
    <r>
      <t>ΔP</t>
    </r>
    <r>
      <rPr>
        <vertAlign val="subscript"/>
        <sz val="11"/>
        <color theme="1"/>
        <rFont val="Calibri"/>
        <family val="2"/>
        <scheme val="minor"/>
      </rPr>
      <t xml:space="preserve">sw </t>
    </r>
    <r>
      <rPr>
        <sz val="11"/>
        <color theme="1"/>
        <rFont val="Calibri"/>
        <family val="2"/>
        <scheme val="minor"/>
      </rPr>
      <t>/N</t>
    </r>
    <r>
      <rPr>
        <vertAlign val="subscript"/>
        <sz val="11"/>
        <color theme="1"/>
        <rFont val="Calibri"/>
        <family val="2"/>
        <scheme val="minor"/>
      </rPr>
      <t>r</t>
    </r>
  </si>
  <si>
    <r>
      <t>in. H</t>
    </r>
    <r>
      <rPr>
        <vertAlign val="sub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>0 /row</t>
    </r>
  </si>
  <si>
    <r>
      <t>Air-Side Friction at JOB Conditions (constant w</t>
    </r>
    <r>
      <rPr>
        <vertAlign val="subscript"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>)</t>
    </r>
  </si>
  <si>
    <r>
      <t>F</t>
    </r>
    <r>
      <rPr>
        <vertAlign val="subscript"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>, IP = (460+0.5*(t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+t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))    /(17.71*P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)</t>
    </r>
  </si>
  <si>
    <r>
      <t>in. H</t>
    </r>
    <r>
      <rPr>
        <vertAlign val="sub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>0</t>
    </r>
  </si>
  <si>
    <r>
      <t>(ΔP</t>
    </r>
    <r>
      <rPr>
        <vertAlign val="sub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JOB</t>
    </r>
    <r>
      <rPr>
        <sz val="10"/>
        <color theme="1"/>
        <rFont val="Calibri"/>
        <family val="2"/>
        <scheme val="minor"/>
      </rPr>
      <t xml:space="preserve"> = [94]*[95]*([5] or [85])</t>
    </r>
  </si>
  <si>
    <r>
      <t>Δp</t>
    </r>
    <r>
      <rPr>
        <vertAlign val="subscript"/>
        <sz val="11"/>
        <color theme="1"/>
        <rFont val="Calibri"/>
        <family val="2"/>
        <scheme val="minor"/>
      </rPr>
      <t xml:space="preserve">t </t>
    </r>
    <r>
      <rPr>
        <sz val="11"/>
        <color theme="1"/>
        <rFont val="Calibri"/>
        <family val="2"/>
        <scheme val="minor"/>
      </rPr>
      <t>/L</t>
    </r>
    <r>
      <rPr>
        <vertAlign val="sub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>, IP= (f'*V</t>
    </r>
    <r>
      <rPr>
        <vertAlign val="subscript"/>
        <sz val="11"/>
        <color theme="1"/>
        <rFont val="Calibri"/>
        <family val="2"/>
        <scheme val="minor"/>
      </rPr>
      <t>g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*[52])/(1.34*D</t>
    </r>
    <r>
      <rPr>
        <vertAlign val="subscript"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>)</t>
    </r>
  </si>
  <si>
    <r>
      <t>(ΔP</t>
    </r>
    <r>
      <rPr>
        <vertAlign val="subscript"/>
        <sz val="11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)  </t>
    </r>
    <r>
      <rPr>
        <vertAlign val="subscript"/>
        <sz val="10"/>
        <color theme="1"/>
        <rFont val="Calibri"/>
        <family val="2"/>
        <scheme val="minor"/>
      </rPr>
      <t>JOB</t>
    </r>
  </si>
  <si>
    <t>Ethylene Glycol Pressure Across Coil at Job Conditions</t>
  </si>
  <si>
    <r>
      <t>(ΔP</t>
    </r>
    <r>
      <rPr>
        <vertAlign val="subscript"/>
        <sz val="11"/>
        <color theme="1"/>
        <rFont val="Calibri"/>
        <family val="2"/>
        <scheme val="minor"/>
      </rPr>
      <t>g</t>
    </r>
    <r>
      <rPr>
        <sz val="11"/>
        <color theme="1"/>
        <rFont val="Calibri"/>
        <family val="2"/>
        <scheme val="minor"/>
      </rPr>
      <t>)</t>
    </r>
    <r>
      <rPr>
        <vertAlign val="subscript"/>
        <sz val="11"/>
        <color theme="1"/>
        <rFont val="Calibri"/>
        <family val="2"/>
        <scheme val="minor"/>
      </rPr>
      <t>JOB</t>
    </r>
    <r>
      <rPr>
        <sz val="11"/>
        <color theme="1"/>
        <rFont val="Calibri"/>
        <family val="2"/>
        <scheme val="minor"/>
      </rPr>
      <t xml:space="preserve"> = (L</t>
    </r>
    <r>
      <rPr>
        <vertAlign val="sub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>*[98])+[99]</t>
    </r>
  </si>
  <si>
    <t>Partially Wet Surface</t>
  </si>
  <si>
    <t>Fully          Wet Surface</t>
  </si>
  <si>
    <t>RATING CONDITIONS &amp; DATA COMPUTATION</t>
  </si>
  <si>
    <t>RATING CONDITIONS, PARAMETERS, AND DATA COMPUTATIONS</t>
  </si>
  <si>
    <t>CALC TO DETERMINE AIR LEAVING DRY-BULB TEMP</t>
  </si>
  <si>
    <t>AIR-SIDE FRICTION CALCULATIONS</t>
  </si>
  <si>
    <t>TUBE-SIDE PRESSURE DROP CALCULATIONS</t>
  </si>
  <si>
    <r>
      <t>L</t>
    </r>
    <r>
      <rPr>
        <vertAlign val="sub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>, IP = 0.0833*[L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*(N</t>
    </r>
    <r>
      <rPr>
        <vertAlign val="subscript"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/N</t>
    </r>
    <r>
      <rPr>
        <vertAlign val="subscript"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>) +K</t>
    </r>
    <r>
      <rPr>
        <vertAlign val="subscript"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>*(N</t>
    </r>
    <r>
      <rPr>
        <vertAlign val="subscript"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/N</t>
    </r>
    <r>
      <rPr>
        <vertAlign val="subscript"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>-1)]</t>
    </r>
  </si>
  <si>
    <r>
      <t>60w</t>
    </r>
    <r>
      <rPr>
        <vertAlign val="subscript"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>, IP = 4.50*Q</t>
    </r>
    <r>
      <rPr>
        <vertAlign val="subscript"/>
        <sz val="11"/>
        <color theme="1"/>
        <rFont val="Calibri"/>
        <family val="2"/>
        <scheme val="minor"/>
      </rPr>
      <t>a</t>
    </r>
  </si>
  <si>
    <r>
      <t xml:space="preserve">Mean Ethylene Glycol Solution Temperature                                                                   </t>
    </r>
    <r>
      <rPr>
        <sz val="9"/>
        <color theme="1"/>
        <rFont val="Calibri"/>
        <family val="2"/>
        <scheme val="minor"/>
      </rPr>
      <t xml:space="preserve">- When solving for rows deep this value must be calculated by trial and error using [26] and determining </t>
    </r>
    <r>
      <rPr>
        <sz val="10"/>
        <color theme="1"/>
        <rFont val="Calibri"/>
        <family val="2"/>
        <scheme val="minor"/>
      </rPr>
      <t>c</t>
    </r>
    <r>
      <rPr>
        <vertAlign val="subscript"/>
        <sz val="10"/>
        <color theme="1"/>
        <rFont val="Calibri"/>
        <family val="2"/>
        <scheme val="minor"/>
      </rPr>
      <t>pg</t>
    </r>
    <r>
      <rPr>
        <sz val="9"/>
        <color theme="1"/>
        <rFont val="Calibri"/>
        <family val="2"/>
        <scheme val="minor"/>
      </rPr>
      <t xml:space="preserve"> for various values of </t>
    </r>
    <r>
      <rPr>
        <sz val="10"/>
        <color theme="1"/>
        <rFont val="Calibri"/>
        <family val="2"/>
        <scheme val="minor"/>
      </rPr>
      <t>t</t>
    </r>
    <r>
      <rPr>
        <vertAlign val="subscript"/>
        <sz val="10"/>
        <color theme="1"/>
        <rFont val="Calibri"/>
        <family val="2"/>
        <scheme val="minor"/>
      </rPr>
      <t>gm</t>
    </r>
    <r>
      <rPr>
        <sz val="9"/>
        <color theme="1"/>
        <rFont val="Calibri"/>
        <family val="2"/>
        <scheme val="minor"/>
      </rPr>
      <t xml:space="preserve"> with the following equations:</t>
    </r>
  </si>
  <si>
    <t>Specific Heat of Gas at Constant Pressure</t>
  </si>
  <si>
    <r>
      <t>L</t>
    </r>
    <r>
      <rPr>
        <vertAlign val="subscript"/>
        <sz val="12"/>
        <color theme="1"/>
        <rFont val="Calibri"/>
        <family val="2"/>
        <scheme val="minor"/>
      </rPr>
      <t>s</t>
    </r>
    <r>
      <rPr>
        <sz val="12"/>
        <color theme="1"/>
        <rFont val="Calibri"/>
        <family val="2"/>
        <scheme val="minor"/>
      </rPr>
      <t>/D</t>
    </r>
    <r>
      <rPr>
        <vertAlign val="subscript"/>
        <sz val="12"/>
        <color theme="1"/>
        <rFont val="Calibri"/>
        <family val="2"/>
        <scheme val="minor"/>
      </rPr>
      <t>i</t>
    </r>
  </si>
  <si>
    <r>
      <t>t</t>
    </r>
    <r>
      <rPr>
        <vertAlign val="subscript"/>
        <sz val="11"/>
        <color theme="1"/>
        <rFont val="Calibri"/>
        <family val="2"/>
        <scheme val="minor"/>
      </rPr>
      <t>gm</t>
    </r>
    <r>
      <rPr>
        <sz val="11"/>
        <color theme="1"/>
        <rFont val="Calibri"/>
        <family val="2"/>
        <scheme val="minor"/>
      </rPr>
      <t xml:space="preserve"> = t</t>
    </r>
    <r>
      <rPr>
        <vertAlign val="subscript"/>
        <sz val="11"/>
        <color theme="1"/>
        <rFont val="Calibri"/>
        <family val="2"/>
        <scheme val="minor"/>
      </rPr>
      <t xml:space="preserve">g1 </t>
    </r>
    <r>
      <rPr>
        <sz val="11"/>
        <color theme="1"/>
        <rFont val="Calibri"/>
        <family val="2"/>
        <scheme val="minor"/>
      </rPr>
      <t>+ q</t>
    </r>
    <r>
      <rPr>
        <vertAlign val="subscript"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/(2*w</t>
    </r>
    <r>
      <rPr>
        <vertAlign val="subscript"/>
        <sz val="11"/>
        <color theme="1"/>
        <rFont val="Calibri"/>
        <family val="2"/>
        <scheme val="minor"/>
      </rPr>
      <t>g</t>
    </r>
    <r>
      <rPr>
        <sz val="11"/>
        <color theme="1"/>
        <rFont val="Calibri"/>
        <family val="2"/>
        <scheme val="minor"/>
      </rPr>
      <t>*c</t>
    </r>
    <r>
      <rPr>
        <vertAlign val="subscript"/>
        <sz val="11"/>
        <color theme="1"/>
        <rFont val="Calibri"/>
        <family val="2"/>
        <scheme val="minor"/>
      </rPr>
      <t>pg</t>
    </r>
    <r>
      <rPr>
        <sz val="11"/>
        <color theme="1"/>
        <rFont val="Calibri"/>
        <family val="2"/>
        <scheme val="minor"/>
      </rPr>
      <t>)</t>
    </r>
  </si>
  <si>
    <r>
      <t>f</t>
    </r>
    <r>
      <rPr>
        <vertAlign val="subscript"/>
        <sz val="11"/>
        <color theme="1"/>
        <rFont val="Calibri"/>
        <family val="2"/>
        <scheme val="minor"/>
      </rPr>
      <t>g</t>
    </r>
    <r>
      <rPr>
        <sz val="11"/>
        <color theme="1"/>
        <rFont val="Calibri"/>
        <family val="2"/>
        <scheme val="minor"/>
      </rPr>
      <t xml:space="preserve"> = (c</t>
    </r>
    <r>
      <rPr>
        <vertAlign val="subscript"/>
        <sz val="11"/>
        <color theme="1"/>
        <rFont val="Calibri"/>
        <family val="2"/>
        <scheme val="minor"/>
      </rPr>
      <t>pg</t>
    </r>
    <r>
      <rPr>
        <sz val="11"/>
        <color theme="1"/>
        <rFont val="Calibri"/>
        <family val="2"/>
        <scheme val="minor"/>
      </rPr>
      <t>*C</t>
    </r>
    <r>
      <rPr>
        <vertAlign val="subscript"/>
        <sz val="11"/>
        <color theme="1"/>
        <rFont val="Calibri"/>
        <family val="2"/>
        <scheme val="minor"/>
      </rPr>
      <t>g</t>
    </r>
    <r>
      <rPr>
        <sz val="11"/>
        <color theme="1"/>
        <rFont val="Calibri"/>
        <family val="2"/>
        <scheme val="minor"/>
      </rPr>
      <t>*j)/((P</t>
    </r>
    <r>
      <rPr>
        <vertAlign val="subscript"/>
        <sz val="11"/>
        <color theme="1"/>
        <rFont val="Calibri"/>
        <family val="2"/>
        <scheme val="minor"/>
      </rPr>
      <t>r</t>
    </r>
    <r>
      <rPr>
        <vertAlign val="superscript"/>
        <sz val="11"/>
        <color theme="1"/>
        <rFont val="Calibri"/>
        <family val="2"/>
        <scheme val="minor"/>
      </rPr>
      <t>(2/3)</t>
    </r>
    <r>
      <rPr>
        <sz val="11"/>
        <color theme="1"/>
        <rFont val="Calibri"/>
        <family val="2"/>
        <scheme val="minor"/>
      </rPr>
      <t>)*[52])</t>
    </r>
  </si>
  <si>
    <r>
      <t>Air Enthalpy at Boundary</t>
    </r>
    <r>
      <rPr>
        <sz val="10"/>
        <color theme="1"/>
        <rFont val="Calibri"/>
        <family val="2"/>
        <scheme val="minor"/>
      </rPr>
      <t xml:space="preserve">                                                                                                  </t>
    </r>
    <r>
      <rPr>
        <sz val="9"/>
        <color theme="1"/>
        <rFont val="Calibri"/>
        <family val="2"/>
        <scheme val="minor"/>
      </rPr>
      <t xml:space="preserve">If 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B</t>
    </r>
    <r>
      <rPr>
        <sz val="10"/>
        <color theme="1"/>
        <rFont val="Calibri"/>
        <family val="2"/>
        <scheme val="minor"/>
      </rPr>
      <t>&lt;h</t>
    </r>
    <r>
      <rPr>
        <vertAlign val="subscript"/>
        <sz val="10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, surface is partially dry, proceed to [66]                                                   If 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B</t>
    </r>
    <r>
      <rPr>
        <sz val="10"/>
        <color theme="1"/>
        <rFont val="Arial"/>
        <family val="2"/>
      </rPr>
      <t>≥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>, surface is fully wet, proceed to [71]</t>
    </r>
  </si>
  <si>
    <r>
      <t>A</t>
    </r>
    <r>
      <rPr>
        <vertAlign val="subscript"/>
        <sz val="12"/>
        <color theme="1"/>
        <rFont val="Calibri"/>
        <family val="2"/>
        <scheme val="minor"/>
      </rPr>
      <t>cD</t>
    </r>
    <r>
      <rPr>
        <sz val="12"/>
        <color theme="1"/>
        <rFont val="Calibri"/>
        <family val="2"/>
        <scheme val="minor"/>
      </rPr>
      <t xml:space="preserve"> = q</t>
    </r>
    <r>
      <rPr>
        <vertAlign val="subscript"/>
        <sz val="12"/>
        <color theme="1"/>
        <rFont val="Calibri"/>
        <family val="2"/>
        <scheme val="minor"/>
      </rPr>
      <t>tD</t>
    </r>
    <r>
      <rPr>
        <sz val="12"/>
        <color theme="1"/>
        <rFont val="Calibri"/>
        <family val="2"/>
        <scheme val="minor"/>
      </rPr>
      <t>*(R</t>
    </r>
    <r>
      <rPr>
        <vertAlign val="subscript"/>
        <sz val="12"/>
        <color theme="1"/>
        <rFont val="Calibri"/>
        <family val="2"/>
        <scheme val="minor"/>
      </rPr>
      <t>aD</t>
    </r>
    <r>
      <rPr>
        <sz val="12"/>
        <color theme="1"/>
        <rFont val="Calibri"/>
        <family val="2"/>
        <scheme val="minor"/>
      </rPr>
      <t>+R</t>
    </r>
    <r>
      <rPr>
        <vertAlign val="subscript"/>
        <sz val="12"/>
        <color theme="1"/>
        <rFont val="Calibri"/>
        <family val="2"/>
        <scheme val="minor"/>
      </rPr>
      <t>mD</t>
    </r>
    <r>
      <rPr>
        <sz val="12"/>
        <color theme="1"/>
        <rFont val="Calibri"/>
        <family val="2"/>
        <scheme val="minor"/>
      </rPr>
      <t>+R</t>
    </r>
    <r>
      <rPr>
        <vertAlign val="subscript"/>
        <sz val="12"/>
        <color theme="1"/>
        <rFont val="Calibri"/>
        <family val="2"/>
        <scheme val="minor"/>
      </rPr>
      <t>g</t>
    </r>
    <r>
      <rPr>
        <sz val="12"/>
        <color theme="1"/>
        <rFont val="Calibri"/>
        <family val="2"/>
        <scheme val="minor"/>
      </rPr>
      <t>)/Δt</t>
    </r>
    <r>
      <rPr>
        <vertAlign val="subscript"/>
        <sz val="12"/>
        <color theme="1"/>
        <rFont val="Calibri"/>
        <family val="2"/>
        <scheme val="minor"/>
      </rPr>
      <t>m</t>
    </r>
  </si>
  <si>
    <r>
      <t>c, IP = (A</t>
    </r>
    <r>
      <rPr>
        <vertAlign val="sub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*60)/(14.58*R</t>
    </r>
    <r>
      <rPr>
        <vertAlign val="subscript"/>
        <sz val="11"/>
        <color theme="1"/>
        <rFont val="Calibri"/>
        <family val="2"/>
        <scheme val="minor"/>
      </rPr>
      <t>aD</t>
    </r>
    <r>
      <rPr>
        <sz val="11"/>
        <color theme="1"/>
        <rFont val="Calibri"/>
        <family val="2"/>
        <scheme val="minor"/>
      </rPr>
      <t>*60w</t>
    </r>
    <r>
      <rPr>
        <vertAlign val="subscript"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>)</t>
    </r>
  </si>
  <si>
    <r>
      <t>h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 xml:space="preserve"> = h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-((h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-([34] or [90]))                              /(1.0-e</t>
    </r>
    <r>
      <rPr>
        <vertAlign val="superscript"/>
        <sz val="11"/>
        <color theme="1"/>
        <rFont val="Calibri"/>
        <family val="2"/>
        <scheme val="minor"/>
      </rPr>
      <t>-c</t>
    </r>
    <r>
      <rPr>
        <sz val="11"/>
        <color theme="1"/>
        <rFont val="Calibri"/>
        <family val="2"/>
        <scheme val="minor"/>
      </rPr>
      <t>))</t>
    </r>
  </si>
  <si>
    <r>
      <t>A</t>
    </r>
    <r>
      <rPr>
        <vertAlign val="sub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 xml:space="preserve"> = [8]*A</t>
    </r>
    <r>
      <rPr>
        <vertAlign val="subscript"/>
        <sz val="11"/>
        <color theme="1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>*N</t>
    </r>
    <r>
      <rPr>
        <vertAlign val="subscript"/>
        <sz val="11"/>
        <color theme="1"/>
        <rFont val="Calibri"/>
        <family val="2"/>
        <scheme val="minor"/>
      </rPr>
      <t>r</t>
    </r>
  </si>
  <si>
    <r>
      <t>L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 xml:space="preserve"> /D</t>
    </r>
    <r>
      <rPr>
        <vertAlign val="subscript"/>
        <sz val="11"/>
        <color theme="1"/>
        <rFont val="Calibri"/>
        <family val="2"/>
        <scheme val="minor"/>
      </rPr>
      <t>i</t>
    </r>
  </si>
  <si>
    <r>
      <t>V</t>
    </r>
    <r>
      <rPr>
        <vertAlign val="subscript"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>, IP = Q</t>
    </r>
    <r>
      <rPr>
        <vertAlign val="subscript"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>/A</t>
    </r>
    <r>
      <rPr>
        <vertAlign val="subscript"/>
        <sz val="11"/>
        <color theme="1"/>
        <rFont val="Calibri"/>
        <family val="2"/>
        <scheme val="minor"/>
      </rPr>
      <t>f</t>
    </r>
  </si>
  <si>
    <t>Average Absolute Static Pressure at Coil</t>
  </si>
  <si>
    <r>
      <t xml:space="preserve">Note: </t>
    </r>
    <r>
      <rPr>
        <sz val="9"/>
        <color theme="1"/>
        <rFont val="Calibri"/>
        <family val="2"/>
        <scheme val="minor"/>
      </rPr>
      <t>t"</t>
    </r>
    <r>
      <rPr>
        <vertAlign val="subscript"/>
        <sz val="9"/>
        <color theme="1"/>
        <rFont val="Calibri"/>
        <family val="2"/>
        <scheme val="minor"/>
      </rPr>
      <t>1</t>
    </r>
    <r>
      <rPr>
        <sz val="8"/>
        <color theme="1"/>
        <rFont val="Calibri"/>
        <family val="2"/>
        <scheme val="minor"/>
      </rPr>
      <t xml:space="preserve"> = Dew Point Temp. is Saturation Temp. Corresponding to Saturation Vapor Pressure,</t>
    </r>
    <r>
      <rPr>
        <sz val="9"/>
        <color theme="1"/>
        <rFont val="Calibri"/>
        <family val="2"/>
        <scheme val="minor"/>
      </rPr>
      <t xml:space="preserve"> p</t>
    </r>
    <r>
      <rPr>
        <vertAlign val="subscript"/>
        <sz val="9"/>
        <color theme="1"/>
        <rFont val="Calibri"/>
        <family val="2"/>
        <scheme val="minor"/>
      </rPr>
      <t>v</t>
    </r>
    <r>
      <rPr>
        <sz val="8"/>
        <color theme="1"/>
        <rFont val="Calibri"/>
        <family val="2"/>
        <scheme val="minor"/>
      </rPr>
      <t>, from Steam Tables.</t>
    </r>
  </si>
  <si>
    <r>
      <t>Absolute Viscosity of Ethylene Glycol Solution at [26] and t</t>
    </r>
    <r>
      <rPr>
        <vertAlign val="subscript"/>
        <sz val="11"/>
        <color theme="1"/>
        <rFont val="Calibri"/>
        <family val="2"/>
        <scheme val="minor"/>
      </rPr>
      <t>gm</t>
    </r>
    <r>
      <rPr>
        <sz val="11"/>
        <color theme="1"/>
        <rFont val="Calibri"/>
        <family val="2"/>
        <scheme val="minor"/>
      </rPr>
      <t xml:space="preserve">            </t>
    </r>
    <r>
      <rPr>
        <sz val="9"/>
        <color theme="1"/>
        <rFont val="Calibri"/>
        <family val="2"/>
        <scheme val="minor"/>
      </rPr>
      <t>(Solution at [26] &amp; [27] = centipoises x 2.42)</t>
    </r>
  </si>
  <si>
    <t>Approximate Mean Air Enthalpy of Wetted Section</t>
  </si>
  <si>
    <r>
      <t xml:space="preserve">Header and Tube Entrance and Exit Loss                                                                                                </t>
    </r>
    <r>
      <rPr>
        <sz val="9"/>
        <color theme="1"/>
        <rFont val="Calibri"/>
        <family val="2"/>
        <scheme val="minor"/>
      </rPr>
      <t>-Established by the manufacturer</t>
    </r>
  </si>
  <si>
    <r>
      <t xml:space="preserve">Appx. Mean Surface Temp. for Fully Wet Coil or Wet Portion of Partially Dry Coil                                                                                                                   </t>
    </r>
    <r>
      <rPr>
        <sz val="9"/>
        <color theme="1"/>
        <rFont val="Calibri"/>
        <family val="2"/>
        <scheme val="minor"/>
      </rPr>
      <t xml:space="preserve">(With [52], [58] and [59]) </t>
    </r>
  </si>
  <si>
    <r>
      <t xml:space="preserve">Air-Side Heat Transfer Multiplier for Wet Coil or Wet Portion of Partially Dry Coil                                                                                   </t>
    </r>
    <r>
      <rPr>
        <sz val="9"/>
        <color theme="1"/>
        <rFont val="Calibri"/>
        <family val="2"/>
        <scheme val="minor"/>
      </rPr>
      <t xml:space="preserve">(From Equation 44 with [60], and </t>
    </r>
    <r>
      <rPr>
        <sz val="10"/>
        <color theme="1"/>
        <rFont val="Calibri"/>
        <family val="2"/>
        <scheme val="minor"/>
      </rPr>
      <t>P</t>
    </r>
    <r>
      <rPr>
        <vertAlign val="subscript"/>
        <sz val="10"/>
        <color theme="1"/>
        <rFont val="Calibri"/>
        <family val="2"/>
        <scheme val="minor"/>
      </rPr>
      <t>s</t>
    </r>
    <r>
      <rPr>
        <sz val="9"/>
        <color theme="1"/>
        <rFont val="Calibri"/>
        <family val="2"/>
        <scheme val="minor"/>
      </rPr>
      <t>)</t>
    </r>
  </si>
  <si>
    <r>
      <t xml:space="preserve">Metal Thermal Resistance for Wet Surface                                             </t>
    </r>
    <r>
      <rPr>
        <sz val="9"/>
        <color theme="1"/>
        <rFont val="Calibri"/>
        <family val="2"/>
        <scheme val="minor"/>
      </rPr>
      <t>(From Fig. 24 with f</t>
    </r>
    <r>
      <rPr>
        <vertAlign val="subscript"/>
        <sz val="11"/>
        <color theme="1"/>
        <rFont val="Calibri"/>
        <family val="2"/>
        <scheme val="minor"/>
      </rPr>
      <t>aW</t>
    </r>
    <r>
      <rPr>
        <sz val="9"/>
        <color theme="1"/>
        <rFont val="Calibri"/>
        <family val="2"/>
        <scheme val="minor"/>
      </rPr>
      <t>)</t>
    </r>
  </si>
  <si>
    <r>
      <t>Surface Temp. Where Tube-Side Temperature Equals t</t>
    </r>
    <r>
      <rPr>
        <vertAlign val="subscript"/>
        <sz val="11"/>
        <color theme="1"/>
        <rFont val="Calibri"/>
        <family val="2"/>
        <scheme val="minor"/>
      </rPr>
      <t>gm</t>
    </r>
    <r>
      <rPr>
        <sz val="11"/>
        <color theme="1"/>
        <rFont val="Calibri"/>
        <family val="2"/>
        <scheme val="minor"/>
      </rPr>
      <t xml:space="preserve">                         </t>
    </r>
    <r>
      <rPr>
        <sz val="9"/>
        <color theme="1"/>
        <rFont val="Calibri"/>
        <family val="2"/>
        <scheme val="minor"/>
      </rPr>
      <t>(With P</t>
    </r>
    <r>
      <rPr>
        <vertAlign val="subscript"/>
        <sz val="10"/>
        <color theme="1"/>
        <rFont val="Calibri"/>
        <family val="2"/>
        <scheme val="minor"/>
      </rPr>
      <t>s</t>
    </r>
    <r>
      <rPr>
        <sz val="9"/>
        <color theme="1"/>
        <rFont val="Calibri"/>
        <family val="2"/>
        <scheme val="minor"/>
      </rPr>
      <t>, t</t>
    </r>
    <r>
      <rPr>
        <vertAlign val="subscript"/>
        <sz val="10"/>
        <color theme="1"/>
        <rFont val="Calibri"/>
        <family val="2"/>
        <scheme val="minor"/>
      </rPr>
      <t>gm</t>
    </r>
    <r>
      <rPr>
        <sz val="9"/>
        <color theme="1"/>
        <rFont val="Calibri"/>
        <family val="2"/>
        <scheme val="minor"/>
      </rPr>
      <t>, C and h</t>
    </r>
    <r>
      <rPr>
        <vertAlign val="subscript"/>
        <sz val="10"/>
        <color theme="1"/>
        <rFont val="Calibri"/>
        <family val="2"/>
        <scheme val="minor"/>
      </rPr>
      <t>m</t>
    </r>
    <r>
      <rPr>
        <sz val="9"/>
        <color theme="1"/>
        <rFont val="Calibri"/>
        <family val="2"/>
        <scheme val="minor"/>
      </rPr>
      <t>)</t>
    </r>
  </si>
  <si>
    <r>
      <t>Surface Temperature at Air Entering Side of Wet Portion.  W</t>
    </r>
    <r>
      <rPr>
        <sz val="9"/>
        <color theme="1"/>
        <rFont val="Calibri"/>
        <family val="2"/>
        <scheme val="minor"/>
      </rPr>
      <t>ith:                                                                                                                                      -P</t>
    </r>
    <r>
      <rPr>
        <vertAlign val="subscript"/>
        <sz val="10"/>
        <color theme="1"/>
        <rFont val="Calibri"/>
        <family val="2"/>
        <scheme val="minor"/>
      </rPr>
      <t>s</t>
    </r>
    <r>
      <rPr>
        <sz val="9"/>
        <color theme="1"/>
        <rFont val="Calibri"/>
        <family val="2"/>
        <scheme val="minor"/>
      </rPr>
      <t>, h</t>
    </r>
    <r>
      <rPr>
        <vertAlign val="subscript"/>
        <sz val="10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>, t</t>
    </r>
    <r>
      <rPr>
        <vertAlign val="subscript"/>
        <sz val="10"/>
        <color theme="1"/>
        <rFont val="Calibri"/>
        <family val="2"/>
        <scheme val="minor"/>
      </rPr>
      <t>g2</t>
    </r>
    <r>
      <rPr>
        <sz val="9"/>
        <color theme="1"/>
        <rFont val="Calibri"/>
        <family val="2"/>
        <scheme val="minor"/>
      </rPr>
      <t>, and C for Fully Wet Coil                                                                                                                                            Also, t</t>
    </r>
    <r>
      <rPr>
        <vertAlign val="subscript"/>
        <sz val="10"/>
        <color theme="1"/>
        <rFont val="Calibri"/>
        <family val="2"/>
        <scheme val="minor"/>
      </rPr>
      <t>sB</t>
    </r>
    <r>
      <rPr>
        <sz val="9"/>
        <color theme="1"/>
        <rFont val="Calibri"/>
        <family val="2"/>
        <scheme val="minor"/>
      </rPr>
      <t xml:space="preserve"> = t"</t>
    </r>
    <r>
      <rPr>
        <vertAlign val="subscript"/>
        <sz val="10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for Partially Dry Coils</t>
    </r>
  </si>
  <si>
    <r>
      <t>Surface Temperature at Air Leaving Side of Wet Portion.                                W</t>
    </r>
    <r>
      <rPr>
        <sz val="9"/>
        <color theme="1"/>
        <rFont val="Calibri"/>
        <family val="2"/>
        <scheme val="minor"/>
      </rPr>
      <t>ith:                                                                                                                          - t</t>
    </r>
    <r>
      <rPr>
        <vertAlign val="subscript"/>
        <sz val="10"/>
        <color theme="1"/>
        <rFont val="Calibri"/>
        <family val="2"/>
        <scheme val="minor"/>
      </rPr>
      <t>g1</t>
    </r>
    <r>
      <rPr>
        <sz val="9"/>
        <color theme="1"/>
        <rFont val="Calibri"/>
        <family val="2"/>
        <scheme val="minor"/>
      </rPr>
      <t>, P</t>
    </r>
    <r>
      <rPr>
        <vertAlign val="subscript"/>
        <sz val="10"/>
        <color theme="1"/>
        <rFont val="Calibri"/>
        <family val="2"/>
        <scheme val="minor"/>
      </rPr>
      <t>s</t>
    </r>
    <r>
      <rPr>
        <sz val="9"/>
        <color theme="1"/>
        <rFont val="Calibri"/>
        <family val="2"/>
        <scheme val="minor"/>
      </rPr>
      <t>,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>, and C</t>
    </r>
  </si>
  <si>
    <r>
      <t>If A</t>
    </r>
    <r>
      <rPr>
        <vertAlign val="subscript"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 xml:space="preserve"> &gt; or &lt; A</t>
    </r>
    <r>
      <rPr>
        <vertAlign val="sub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, assume a new value of q</t>
    </r>
    <r>
      <rPr>
        <vertAlign val="subscript"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that's &gt; or &lt; [31].  Repeat calculations from step [26] through [78].                                                                                Plot calculated values of A</t>
    </r>
    <r>
      <rPr>
        <vertAlign val="subscript"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 xml:space="preserve"> against assumed values of [31] as shown in Fig. F410-9.1</t>
    </r>
  </si>
  <si>
    <r>
      <t xml:space="preserve">Air Film Thermal Resistance for Dry Surface                                         </t>
    </r>
    <r>
      <rPr>
        <sz val="9"/>
        <color theme="1"/>
        <rFont val="Calibri"/>
        <family val="2"/>
        <scheme val="minor"/>
      </rPr>
      <t xml:space="preserve">(From Fig. 17 or 18 with </t>
    </r>
    <r>
      <rPr>
        <sz val="10"/>
        <color theme="1"/>
        <rFont val="Calibri"/>
        <family val="2"/>
        <scheme val="minor"/>
      </rPr>
      <t>V</t>
    </r>
    <r>
      <rPr>
        <vertAlign val="subscript"/>
        <sz val="10"/>
        <color theme="1"/>
        <rFont val="Calibri"/>
        <family val="2"/>
        <scheme val="minor"/>
      </rPr>
      <t>a</t>
    </r>
    <r>
      <rPr>
        <sz val="9"/>
        <color theme="1"/>
        <rFont val="Calibri"/>
        <family val="2"/>
        <scheme val="minor"/>
      </rPr>
      <t>)</t>
    </r>
  </si>
  <si>
    <r>
      <t xml:space="preserve">Air Film Thermal Resistance for Wet Surface                                          </t>
    </r>
    <r>
      <rPr>
        <sz val="9"/>
        <color theme="1"/>
        <rFont val="Calibri"/>
        <family val="2"/>
        <scheme val="minor"/>
      </rPr>
      <t xml:space="preserve">(From Fig. 17 or 18 with </t>
    </r>
    <r>
      <rPr>
        <sz val="10"/>
        <color theme="1"/>
        <rFont val="Calibri"/>
        <family val="2"/>
        <scheme val="minor"/>
      </rPr>
      <t>V</t>
    </r>
    <r>
      <rPr>
        <b/>
        <vertAlign val="subscript"/>
        <sz val="10"/>
        <color theme="1"/>
        <rFont val="Calibri"/>
        <family val="2"/>
        <scheme val="minor"/>
      </rPr>
      <t>a</t>
    </r>
    <r>
      <rPr>
        <sz val="9"/>
        <color theme="1"/>
        <rFont val="Calibri"/>
        <family val="2"/>
        <scheme val="minor"/>
      </rPr>
      <t>)</t>
    </r>
  </si>
  <si>
    <r>
      <t xml:space="preserve">Metal Thermal Resistance for Dry Surface                                                          </t>
    </r>
    <r>
      <rPr>
        <sz val="9"/>
        <color theme="1"/>
        <rFont val="Calibri"/>
        <family val="2"/>
        <scheme val="minor"/>
      </rPr>
      <t>(From Fig. 14 with f</t>
    </r>
    <r>
      <rPr>
        <vertAlign val="subscript"/>
        <sz val="9"/>
        <color theme="1"/>
        <rFont val="Calibri"/>
        <family val="2"/>
        <scheme val="minor"/>
      </rPr>
      <t>a</t>
    </r>
    <r>
      <rPr>
        <sz val="9"/>
        <color theme="1"/>
        <rFont val="Calibri"/>
        <family val="2"/>
        <scheme val="minor"/>
      </rPr>
      <t xml:space="preserve"> = 1/R</t>
    </r>
    <r>
      <rPr>
        <vertAlign val="subscript"/>
        <sz val="9"/>
        <color theme="1"/>
        <rFont val="Calibri"/>
        <family val="2"/>
        <scheme val="minor"/>
      </rPr>
      <t>aD</t>
    </r>
    <r>
      <rPr>
        <sz val="9"/>
        <color theme="1"/>
        <rFont val="Calibri"/>
        <family val="2"/>
        <scheme val="minor"/>
      </rPr>
      <t>)</t>
    </r>
  </si>
  <si>
    <r>
      <t>Colburn Heat Transfer Factor for Ethylene Glycol Solution at R</t>
    </r>
    <r>
      <rPr>
        <vertAlign val="sub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>, [14] and Fig. 3</t>
    </r>
  </si>
  <si>
    <r>
      <t xml:space="preserve">Air-Side Friction per Row Deep at Standard Conditions                                                                                                              </t>
    </r>
    <r>
      <rPr>
        <sz val="9"/>
        <color theme="1"/>
        <rFont val="Calibri"/>
        <family val="2"/>
        <scheme val="minor"/>
      </rPr>
      <t>(Use wet surface for partially dry and fully wet coils)                                                                                - From Fig. 17 with V</t>
    </r>
    <r>
      <rPr>
        <vertAlign val="subscript"/>
        <sz val="11"/>
        <color theme="1"/>
        <rFont val="Calibri"/>
        <family val="2"/>
        <scheme val="minor"/>
      </rPr>
      <t>a</t>
    </r>
  </si>
  <si>
    <r>
      <t xml:space="preserve">Friction Factor for Ethylene Glycol Solution                                                                </t>
    </r>
    <r>
      <rPr>
        <sz val="9"/>
        <color theme="1"/>
        <rFont val="Calibri"/>
        <family val="2"/>
        <scheme val="minor"/>
      </rPr>
      <t>(From Fig. 3 at R</t>
    </r>
    <r>
      <rPr>
        <vertAlign val="subscript"/>
        <sz val="9"/>
        <color theme="1"/>
        <rFont val="Calibri"/>
        <family val="2"/>
        <scheme val="minor"/>
      </rPr>
      <t>e</t>
    </r>
    <r>
      <rPr>
        <sz val="9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</si>
</sst>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bscript"/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vertAlign val="subscript"/>
      <sz val="9"/>
      <color theme="1"/>
      <name val="Calibri"/>
      <family val="2"/>
      <scheme val="minor"/>
    </font>
    <font>
      <sz val="10"/>
      <color theme="1"/>
      <name val="Calibri"/>
      <family val="2"/>
    </font>
    <font>
      <vertAlign val="superscript"/>
      <sz val="9"/>
      <color theme="1"/>
      <name val="Calibri"/>
      <family val="2"/>
      <scheme val="minor"/>
    </font>
    <font>
      <sz val="9"/>
      <color theme="1"/>
      <name val="Arial"/>
      <family val="2"/>
    </font>
    <font>
      <vertAlign val="superscript"/>
      <sz val="12"/>
      <color theme="1"/>
      <name val="Calibri"/>
      <family val="2"/>
      <scheme val="minor"/>
    </font>
    <font>
      <sz val="9"/>
      <color theme="1"/>
      <name val="Calibri"/>
      <family val="2"/>
    </font>
    <font>
      <b/>
      <vertAlign val="superscript"/>
      <sz val="10"/>
      <color theme="1"/>
      <name val="Calibri"/>
      <family val="2"/>
      <scheme val="minor"/>
    </font>
    <font>
      <vertAlign val="subscript"/>
      <sz val="8"/>
      <color theme="1"/>
      <name val="Calibri"/>
      <family val="2"/>
      <scheme val="minor"/>
    </font>
    <font>
      <b/>
      <vertAlign val="subscript"/>
      <sz val="10"/>
      <color theme="1"/>
      <name val="Calibri"/>
      <family val="2"/>
      <scheme val="minor"/>
    </font>
    <font>
      <vertAlign val="subscript"/>
      <sz val="10"/>
      <color theme="1"/>
      <name val="Calibri"/>
      <family val="2"/>
    </font>
    <font>
      <vertAlign val="sub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0" fillId="0" borderId="0" xfId="0" applyAlignment="1">
      <alignment horizontal="center"/>
    </xf>
    <xf numFmtId="0" fontId="0" fillId="0" borderId="12" xfId="0" applyBorder="1"/>
    <xf numFmtId="0" fontId="2" fillId="0" borderId="12" xfId="0" applyFont="1" applyBorder="1"/>
    <xf numFmtId="0" fontId="2" fillId="0" borderId="7" xfId="0" applyFont="1" applyBorder="1" applyAlignment="1">
      <alignment horizontal="left"/>
    </xf>
    <xf numFmtId="0" fontId="0" fillId="0" borderId="7" xfId="0" applyBorder="1"/>
    <xf numFmtId="0" fontId="2" fillId="0" borderId="7" xfId="0" applyFont="1" applyBorder="1"/>
    <xf numFmtId="0" fontId="2" fillId="0" borderId="3" xfId="0" applyFont="1" applyBorder="1" applyAlignment="1">
      <alignment horizontal="left"/>
    </xf>
    <xf numFmtId="0" fontId="2" fillId="0" borderId="14" xfId="0" applyFont="1" applyBorder="1"/>
    <xf numFmtId="0" fontId="7" fillId="0" borderId="7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6" fillId="0" borderId="7" xfId="0" applyFont="1" applyBorder="1" applyAlignment="1">
      <alignment vertical="center" wrapText="1"/>
    </xf>
    <xf numFmtId="0" fontId="2" fillId="0" borderId="11" xfId="0" applyFont="1" applyBorder="1"/>
    <xf numFmtId="0" fontId="7" fillId="0" borderId="7" xfId="0" applyFont="1" applyBorder="1" applyAlignment="1">
      <alignment wrapText="1"/>
    </xf>
    <xf numFmtId="1" fontId="0" fillId="0" borderId="0" xfId="0" applyNumberFormat="1" applyAlignment="1">
      <alignment horizontal="center"/>
    </xf>
    <xf numFmtId="1" fontId="2" fillId="0" borderId="0" xfId="0" applyNumberFormat="1" applyFont="1" applyAlignment="1">
      <alignment horizontal="center"/>
    </xf>
    <xf numFmtId="0" fontId="0" fillId="2" borderId="7" xfId="0" applyFill="1" applyBorder="1"/>
    <xf numFmtId="0" fontId="0" fillId="2" borderId="13" xfId="0" applyFill="1" applyBorder="1"/>
    <xf numFmtId="0" fontId="0" fillId="0" borderId="13" xfId="0" applyBorder="1"/>
    <xf numFmtId="0" fontId="7" fillId="0" borderId="7" xfId="0" quotePrefix="1" applyFont="1" applyBorder="1" applyAlignment="1">
      <alignment horizontal="center"/>
    </xf>
    <xf numFmtId="0" fontId="0" fillId="0" borderId="7" xfId="0" quotePrefix="1" applyBorder="1" applyAlignment="1">
      <alignment horizontal="center"/>
    </xf>
    <xf numFmtId="0" fontId="2" fillId="0" borderId="7" xfId="0" applyFont="1" applyBorder="1" applyAlignment="1">
      <alignment horizontal="left" wrapText="1"/>
    </xf>
    <xf numFmtId="0" fontId="0" fillId="0" borderId="11" xfId="0" applyBorder="1"/>
    <xf numFmtId="0" fontId="10" fillId="0" borderId="7" xfId="0" applyFont="1" applyBorder="1" applyAlignment="1">
      <alignment horizontal="center" vertical="center" wrapText="1"/>
    </xf>
    <xf numFmtId="0" fontId="0" fillId="0" borderId="6" xfId="0" applyBorder="1"/>
    <xf numFmtId="0" fontId="10" fillId="0" borderId="7" xfId="0" quotePrefix="1" applyFont="1" applyBorder="1" applyAlignment="1">
      <alignment horizontal="center" wrapText="1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11" xfId="0" applyFont="1" applyBorder="1" applyAlignment="1">
      <alignment wrapText="1"/>
    </xf>
    <xf numFmtId="1" fontId="0" fillId="0" borderId="7" xfId="0" quotePrefix="1" applyNumberFormat="1" applyBorder="1" applyAlignment="1">
      <alignment horizontal="center"/>
    </xf>
    <xf numFmtId="0" fontId="7" fillId="0" borderId="7" xfId="0" quotePrefix="1" applyFont="1" applyBorder="1" applyAlignment="1">
      <alignment horizontal="center" wrapText="1"/>
    </xf>
    <xf numFmtId="1" fontId="0" fillId="0" borderId="13" xfId="0" quotePrefix="1" applyNumberFormat="1" applyBorder="1" applyAlignment="1">
      <alignment horizontal="center" wrapText="1"/>
    </xf>
    <xf numFmtId="0" fontId="0" fillId="0" borderId="13" xfId="0" quotePrefix="1" applyBorder="1" applyAlignment="1">
      <alignment horizontal="center" wrapText="1"/>
    </xf>
    <xf numFmtId="0" fontId="0" fillId="2" borderId="6" xfId="0" applyFill="1" applyBorder="1" applyAlignment="1">
      <alignment horizontal="left"/>
    </xf>
    <xf numFmtId="0" fontId="6" fillId="0" borderId="5" xfId="0" applyFont="1" applyBorder="1" applyAlignment="1">
      <alignment wrapText="1"/>
    </xf>
    <xf numFmtId="0" fontId="0" fillId="0" borderId="12" xfId="0" applyBorder="1" applyAlignment="1">
      <alignment wrapText="1"/>
    </xf>
    <xf numFmtId="0" fontId="10" fillId="0" borderId="7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8" xfId="0" applyBorder="1" applyAlignment="1">
      <alignment wrapText="1"/>
    </xf>
    <xf numFmtId="0" fontId="2" fillId="0" borderId="6" xfId="0" applyFont="1" applyBorder="1"/>
    <xf numFmtId="0" fontId="0" fillId="0" borderId="7" xfId="0" applyBorder="1" applyAlignment="1">
      <alignment wrapText="1"/>
    </xf>
    <xf numFmtId="0" fontId="7" fillId="0" borderId="13" xfId="0" applyFont="1" applyBorder="1" applyAlignment="1">
      <alignment horizontal="center" wrapText="1"/>
    </xf>
    <xf numFmtId="0" fontId="6" fillId="0" borderId="7" xfId="0" applyFont="1" applyBorder="1" applyAlignment="1">
      <alignment wrapText="1"/>
    </xf>
    <xf numFmtId="0" fontId="2" fillId="0" borderId="13" xfId="0" applyFont="1" applyBorder="1"/>
    <xf numFmtId="0" fontId="7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2" borderId="6" xfId="0" applyFill="1" applyBorder="1"/>
    <xf numFmtId="0" fontId="2" fillId="0" borderId="11" xfId="0" applyFont="1" applyBorder="1" applyAlignment="1">
      <alignment horizontal="left"/>
    </xf>
    <xf numFmtId="1" fontId="0" fillId="0" borderId="7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7" fillId="0" borderId="11" xfId="0" applyFont="1" applyBorder="1" applyAlignment="1">
      <alignment wrapText="1"/>
    </xf>
    <xf numFmtId="0" fontId="0" fillId="0" borderId="5" xfId="0" applyBorder="1"/>
    <xf numFmtId="0" fontId="0" fillId="0" borderId="11" xfId="0" applyBorder="1" applyAlignment="1">
      <alignment wrapText="1"/>
    </xf>
    <xf numFmtId="0" fontId="7" fillId="0" borderId="12" xfId="0" applyFont="1" applyBorder="1" applyAlignment="1">
      <alignment horizontal="center"/>
    </xf>
    <xf numFmtId="0" fontId="2" fillId="0" borderId="7" xfId="0" applyFont="1" applyBorder="1" applyAlignment="1">
      <alignment wrapText="1"/>
    </xf>
    <xf numFmtId="0" fontId="7" fillId="0" borderId="11" xfId="0" applyFont="1" applyBorder="1" applyAlignment="1">
      <alignment horizontal="center"/>
    </xf>
    <xf numFmtId="0" fontId="0" fillId="0" borderId="15" xfId="0" applyBorder="1"/>
    <xf numFmtId="0" fontId="7" fillId="0" borderId="7" xfId="0" applyFont="1" applyBorder="1" applyAlignment="1">
      <alignment horizontal="center" wrapText="1"/>
    </xf>
    <xf numFmtId="0" fontId="2" fillId="0" borderId="13" xfId="0" applyFont="1" applyBorder="1" applyAlignment="1">
      <alignment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7" fillId="0" borderId="7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0" fillId="0" borderId="13" xfId="0" applyBorder="1" applyAlignment="1">
      <alignment wrapText="1"/>
    </xf>
    <xf numFmtId="1" fontId="0" fillId="0" borderId="12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0" fontId="2" fillId="0" borderId="7" xfId="0" applyFont="1" applyBorder="1" applyAlignment="1">
      <alignment vertical="center" wrapText="1"/>
    </xf>
    <xf numFmtId="0" fontId="0" fillId="2" borderId="11" xfId="0" applyFill="1" applyBorder="1"/>
    <xf numFmtId="0" fontId="0" fillId="0" borderId="4" xfId="0" applyBorder="1" applyAlignment="1">
      <alignment wrapText="1"/>
    </xf>
    <xf numFmtId="1" fontId="0" fillId="0" borderId="13" xfId="0" applyNumberFormat="1" applyBorder="1" applyAlignment="1">
      <alignment horizontal="center"/>
    </xf>
    <xf numFmtId="0" fontId="0" fillId="0" borderId="1" xfId="0" applyBorder="1" applyAlignment="1">
      <alignment wrapText="1"/>
    </xf>
    <xf numFmtId="0" fontId="0" fillId="2" borderId="12" xfId="0" applyFill="1" applyBorder="1"/>
    <xf numFmtId="0" fontId="7" fillId="0" borderId="13" xfId="0" quotePrefix="1" applyFont="1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4" xfId="0" applyBorder="1"/>
    <xf numFmtId="0" fontId="7" fillId="0" borderId="7" xfId="0" applyFont="1" applyBorder="1" applyAlignment="1">
      <alignment vertical="center" wrapText="1"/>
    </xf>
    <xf numFmtId="0" fontId="16" fillId="0" borderId="7" xfId="0" applyFont="1" applyBorder="1" applyAlignment="1">
      <alignment horizontal="center" wrapText="1"/>
    </xf>
    <xf numFmtId="0" fontId="7" fillId="0" borderId="7" xfId="0" quotePrefix="1" applyFont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1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wrapText="1"/>
    </xf>
    <xf numFmtId="0" fontId="0" fillId="0" borderId="12" xfId="0" quotePrefix="1" applyBorder="1" applyAlignment="1">
      <alignment horizontal="center"/>
    </xf>
    <xf numFmtId="0" fontId="10" fillId="0" borderId="12" xfId="0" quotePrefix="1" applyFont="1" applyBorder="1" applyAlignment="1">
      <alignment horizontal="center"/>
    </xf>
    <xf numFmtId="0" fontId="0" fillId="0" borderId="13" xfId="0" quotePrefix="1" applyBorder="1" applyAlignment="1">
      <alignment horizontal="center"/>
    </xf>
    <xf numFmtId="0" fontId="0" fillId="0" borderId="6" xfId="0" quotePrefix="1" applyBorder="1" applyAlignment="1">
      <alignment horizontal="center"/>
    </xf>
    <xf numFmtId="0" fontId="7" fillId="0" borderId="11" xfId="0" quotePrefix="1" applyFont="1" applyBorder="1" applyAlignment="1">
      <alignment horizontal="center"/>
    </xf>
    <xf numFmtId="0" fontId="0" fillId="2" borderId="9" xfId="0" applyFill="1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9" xfId="0" applyBorder="1"/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wrapText="1"/>
    </xf>
    <xf numFmtId="0" fontId="0" fillId="0" borderId="7" xfId="0" applyBorder="1"/>
    <xf numFmtId="0" fontId="10" fillId="0" borderId="8" xfId="0" applyFont="1" applyBorder="1" applyAlignment="1">
      <alignment wrapText="1"/>
    </xf>
    <xf numFmtId="0" fontId="0" fillId="0" borderId="15" xfId="0" applyBorder="1"/>
    <xf numFmtId="0" fontId="0" fillId="0" borderId="9" xfId="0" applyBorder="1"/>
    <xf numFmtId="0" fontId="7" fillId="0" borderId="15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7" fillId="0" borderId="9" xfId="0" applyFont="1" applyBorder="1" applyAlignment="1">
      <alignment wrapText="1"/>
    </xf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0" xfId="0" applyBorder="1" applyAlignment="1">
      <alignment wrapText="1"/>
    </xf>
    <xf numFmtId="0" fontId="0" fillId="0" borderId="0" xfId="0" applyAlignment="1">
      <alignment wrapText="1"/>
    </xf>
    <xf numFmtId="0" fontId="0" fillId="0" borderId="14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3" xfId="0" applyBorder="1"/>
    <xf numFmtId="0" fontId="0" fillId="0" borderId="11" xfId="0" applyBorder="1"/>
    <xf numFmtId="0" fontId="1" fillId="0" borderId="1" xfId="0" applyFont="1" applyBorder="1" applyAlignment="1">
      <alignment horizontal="center" wrapText="1"/>
    </xf>
    <xf numFmtId="1" fontId="0" fillId="0" borderId="1" xfId="0" applyNumberFormat="1" applyBorder="1" applyAlignment="1">
      <alignment horizontal="center" wrapText="1"/>
    </xf>
    <xf numFmtId="1" fontId="0" fillId="0" borderId="2" xfId="0" applyNumberFormat="1" applyBorder="1" applyAlignment="1">
      <alignment horizontal="center" wrapText="1"/>
    </xf>
    <xf numFmtId="1" fontId="0" fillId="0" borderId="10" xfId="0" applyNumberFormat="1" applyBorder="1" applyAlignment="1">
      <alignment horizontal="center" wrapText="1"/>
    </xf>
    <xf numFmtId="1" fontId="0" fillId="0" borderId="0" xfId="0" applyNumberFormat="1" applyAlignment="1">
      <alignment horizontal="center" wrapText="1"/>
    </xf>
    <xf numFmtId="1" fontId="0" fillId="0" borderId="4" xfId="0" applyNumberFormat="1" applyBorder="1" applyAlignment="1">
      <alignment horizontal="center" wrapText="1"/>
    </xf>
    <xf numFmtId="1" fontId="0" fillId="0" borderId="5" xfId="0" applyNumberFormat="1" applyBorder="1" applyAlignment="1">
      <alignment horizontal="center" wrapText="1"/>
    </xf>
    <xf numFmtId="0" fontId="0" fillId="0" borderId="5" xfId="0" applyBorder="1"/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center" textRotation="90" wrapText="1"/>
    </xf>
    <xf numFmtId="0" fontId="0" fillId="0" borderId="13" xfId="0" applyBorder="1" applyAlignment="1">
      <alignment wrapText="1"/>
    </xf>
    <xf numFmtId="1" fontId="0" fillId="0" borderId="11" xfId="0" applyNumberFormat="1" applyBorder="1" applyAlignment="1">
      <alignment horizontal="center" textRotation="90" wrapText="1"/>
    </xf>
    <xf numFmtId="1" fontId="0" fillId="0" borderId="13" xfId="0" applyNumberFormat="1" applyBorder="1" applyAlignment="1">
      <alignment horizontal="center" wrapText="1"/>
    </xf>
    <xf numFmtId="0" fontId="0" fillId="0" borderId="11" xfId="0" applyBorder="1" applyAlignment="1">
      <alignment textRotation="90" wrapText="1"/>
    </xf>
    <xf numFmtId="0" fontId="0" fillId="0" borderId="1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7" fillId="0" borderId="11" xfId="0" applyFont="1" applyBorder="1" applyAlignment="1">
      <alignment horizontal="center" textRotation="90" wrapText="1"/>
    </xf>
    <xf numFmtId="0" fontId="0" fillId="0" borderId="12" xfId="0" applyBorder="1" applyAlignment="1">
      <alignment wrapText="1"/>
    </xf>
    <xf numFmtId="1" fontId="0" fillId="0" borderId="11" xfId="0" applyNumberFormat="1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1" xfId="0" applyBorder="1" applyAlignment="1">
      <alignment horizontal="center" vertical="center" textRotation="90" wrapText="1"/>
    </xf>
    <xf numFmtId="0" fontId="0" fillId="0" borderId="12" xfId="0" applyBorder="1" applyAlignment="1">
      <alignment horizontal="center" vertical="center" textRotation="90" wrapText="1"/>
    </xf>
    <xf numFmtId="0" fontId="0" fillId="0" borderId="13" xfId="0" applyBorder="1" applyAlignment="1">
      <alignment horizontal="center" vertical="center" textRotation="90" wrapText="1"/>
    </xf>
    <xf numFmtId="0" fontId="7" fillId="0" borderId="11" xfId="0" applyFont="1" applyBorder="1" applyAlignment="1">
      <alignment horizontal="center" vertical="center" textRotation="90" wrapText="1"/>
    </xf>
    <xf numFmtId="0" fontId="7" fillId="0" borderId="12" xfId="0" applyFont="1" applyBorder="1" applyAlignment="1">
      <alignment horizontal="center" vertical="center" textRotation="90" wrapText="1"/>
    </xf>
    <xf numFmtId="0" fontId="7" fillId="0" borderId="13" xfId="0" applyFont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152400</xdr:colOff>
      <xdr:row>109</xdr:row>
      <xdr:rowOff>152400</xdr:rowOff>
    </xdr:from>
    <xdr:to>
      <xdr:col>22</xdr:col>
      <xdr:colOff>513619</xdr:colOff>
      <xdr:row>116</xdr:row>
      <xdr:rowOff>161600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7C4EFC-9088-46C8-8BDD-F2CF5AC46D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58350" y="35699700"/>
          <a:ext cx="5847619" cy="2600000"/>
        </a:xfrm>
        <a:prstGeom prst="rect">
          <a:avLst/>
        </a:prstGeom>
      </xdr:spPr>
    </xdr:pic>
    <xdr:clientData/>
  </xdr:twoCellAnchor>
  <xdr:twoCellAnchor>
    <xdr:from>
      <xdr:col>17</xdr:col>
      <xdr:colOff>66675</xdr:colOff>
      <xdr:row>116</xdr:row>
      <xdr:rowOff>209550</xdr:rowOff>
    </xdr:from>
    <xdr:to>
      <xdr:col>18</xdr:col>
      <xdr:colOff>571500</xdr:colOff>
      <xdr:row>117</xdr:row>
      <xdr:rowOff>238125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DA8FB22-5767-082A-3E6F-DA4CB808A50E}"/>
            </a:ext>
          </a:extLst>
        </xdr:cNvPr>
        <xdr:cNvSpPr txBox="1"/>
      </xdr:nvSpPr>
      <xdr:spPr>
        <a:xfrm>
          <a:off x="12011025" y="38347650"/>
          <a:ext cx="1114425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Figure F410-9.1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7"/>
  <sheetViews>
    <sheetView tabSelected="1" workbookViewId="0">
      <selection activeCell="F124" sqref="F124:I124"/>
    </sheetView>
  </sheetViews>
  <sheetFormatPr defaultRowHeight="15" x14ac:dyDescent="0.25"/>
  <cols>
    <col min="1" max="2" width="9.7109375" style="14" customWidth="1"/>
    <col min="3" max="3" width="5.42578125" customWidth="1"/>
    <col min="4" max="4" width="5.42578125" style="14" customWidth="1"/>
    <col min="5" max="5" width="5.42578125" customWidth="1"/>
    <col min="6" max="9" width="13.7109375" customWidth="1"/>
    <col min="10" max="10" width="27.7109375" customWidth="1"/>
    <col min="11" max="11" width="6.42578125" style="1" customWidth="1"/>
    <col min="12" max="12" width="8.7109375" customWidth="1"/>
  </cols>
  <sheetData>
    <row r="1" spans="1:12" ht="18" customHeight="1" x14ac:dyDescent="0.25">
      <c r="A1" s="119" t="s">
        <v>126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5"/>
    </row>
    <row r="2" spans="1:12" ht="18" customHeight="1" x14ac:dyDescent="0.25">
      <c r="A2" s="114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6"/>
    </row>
    <row r="3" spans="1:12" ht="6" customHeight="1" x14ac:dyDescent="0.25">
      <c r="B3" s="15"/>
      <c r="H3" s="1"/>
      <c r="I3" s="1"/>
      <c r="J3" s="1"/>
    </row>
    <row r="4" spans="1:12" ht="18" customHeight="1" x14ac:dyDescent="0.25">
      <c r="A4" s="126" t="s">
        <v>0</v>
      </c>
      <c r="B4" s="126"/>
      <c r="C4" s="126"/>
      <c r="D4" s="126"/>
      <c r="E4" s="126"/>
      <c r="F4" s="126"/>
      <c r="G4" s="126"/>
      <c r="H4" s="1"/>
      <c r="I4" s="126" t="s">
        <v>1</v>
      </c>
      <c r="J4" s="126"/>
      <c r="K4" s="126"/>
      <c r="L4" s="126"/>
    </row>
    <row r="5" spans="1:12" ht="6" customHeight="1" x14ac:dyDescent="0.25">
      <c r="B5" s="15"/>
      <c r="H5" s="1"/>
      <c r="I5" s="1"/>
      <c r="J5" s="1"/>
    </row>
    <row r="6" spans="1:12" ht="18" customHeight="1" x14ac:dyDescent="0.25">
      <c r="A6" s="120" t="s">
        <v>24</v>
      </c>
      <c r="B6" s="121"/>
      <c r="C6" s="127" t="s">
        <v>2</v>
      </c>
      <c r="D6" s="127"/>
      <c r="E6" s="127"/>
      <c r="F6" s="94"/>
      <c r="G6" s="94"/>
      <c r="H6" s="129" t="s">
        <v>3</v>
      </c>
      <c r="I6" s="94"/>
      <c r="J6" s="94"/>
      <c r="K6" s="94"/>
      <c r="L6" s="130" t="s">
        <v>56</v>
      </c>
    </row>
    <row r="7" spans="1:12" ht="18" customHeight="1" x14ac:dyDescent="0.25">
      <c r="A7" s="122"/>
      <c r="B7" s="123"/>
      <c r="C7" s="94" t="s">
        <v>4</v>
      </c>
      <c r="D7" s="94"/>
      <c r="E7" s="94"/>
      <c r="F7" s="94"/>
      <c r="G7" s="94"/>
      <c r="H7" s="94"/>
      <c r="I7" s="94"/>
      <c r="J7" s="94"/>
      <c r="K7" s="94"/>
      <c r="L7" s="138"/>
    </row>
    <row r="8" spans="1:12" ht="18" customHeight="1" x14ac:dyDescent="0.25">
      <c r="A8" s="124"/>
      <c r="B8" s="125"/>
      <c r="C8" s="128" t="s">
        <v>5</v>
      </c>
      <c r="D8" s="128"/>
      <c r="E8" s="128"/>
      <c r="F8" s="128"/>
      <c r="G8" s="128"/>
      <c r="H8" s="128"/>
      <c r="I8" s="94"/>
      <c r="J8" s="94"/>
      <c r="K8" s="94"/>
      <c r="L8" s="138"/>
    </row>
    <row r="9" spans="1:12" ht="33" customHeight="1" x14ac:dyDescent="0.25">
      <c r="A9" s="139" t="s">
        <v>268</v>
      </c>
      <c r="B9" s="139" t="s">
        <v>269</v>
      </c>
      <c r="C9" s="130" t="s">
        <v>25</v>
      </c>
      <c r="D9" s="132" t="s">
        <v>6</v>
      </c>
      <c r="E9" s="134" t="s">
        <v>7</v>
      </c>
      <c r="F9" s="135" t="s">
        <v>8</v>
      </c>
      <c r="G9" s="104"/>
      <c r="H9" s="104"/>
      <c r="I9" s="105"/>
      <c r="J9" s="136" t="s">
        <v>9</v>
      </c>
      <c r="K9" s="137" t="s">
        <v>60</v>
      </c>
      <c r="L9" s="138"/>
    </row>
    <row r="10" spans="1:12" ht="33" customHeight="1" x14ac:dyDescent="0.25">
      <c r="A10" s="133"/>
      <c r="B10" s="140"/>
      <c r="C10" s="131"/>
      <c r="D10" s="133"/>
      <c r="E10" s="131"/>
      <c r="F10" s="114"/>
      <c r="G10" s="115"/>
      <c r="H10" s="115"/>
      <c r="I10" s="116"/>
      <c r="J10" s="131"/>
      <c r="K10" s="131"/>
      <c r="L10" s="131"/>
    </row>
    <row r="11" spans="1:12" ht="27" customHeight="1" x14ac:dyDescent="0.35">
      <c r="A11" s="31" t="s">
        <v>58</v>
      </c>
      <c r="B11" s="32" t="s">
        <v>58</v>
      </c>
      <c r="C11" s="35"/>
      <c r="D11" s="31" t="s">
        <v>58</v>
      </c>
      <c r="E11" s="59" t="s">
        <v>73</v>
      </c>
      <c r="F11" s="107" t="s">
        <v>278</v>
      </c>
      <c r="G11" s="96"/>
      <c r="H11" s="96"/>
      <c r="I11" s="97"/>
      <c r="J11" s="65"/>
      <c r="K11" s="44" t="s">
        <v>74</v>
      </c>
      <c r="L11" s="65"/>
    </row>
    <row r="12" spans="1:12" ht="18.75" customHeight="1" x14ac:dyDescent="0.25">
      <c r="A12" s="49">
        <v>1</v>
      </c>
      <c r="B12" s="49">
        <v>1</v>
      </c>
      <c r="C12" s="144" t="s">
        <v>59</v>
      </c>
      <c r="D12" s="49">
        <v>1</v>
      </c>
      <c r="E12" s="6" t="s">
        <v>26</v>
      </c>
      <c r="F12" s="107" t="s">
        <v>50</v>
      </c>
      <c r="G12" s="96"/>
      <c r="H12" s="96"/>
      <c r="I12" s="97"/>
      <c r="J12" s="5"/>
      <c r="K12" s="9" t="s">
        <v>18</v>
      </c>
      <c r="L12" s="16"/>
    </row>
    <row r="13" spans="1:12" ht="18.75" customHeight="1" x14ac:dyDescent="0.25">
      <c r="A13" s="71">
        <v>2</v>
      </c>
      <c r="B13" s="71">
        <v>2</v>
      </c>
      <c r="C13" s="145"/>
      <c r="D13" s="71">
        <v>2</v>
      </c>
      <c r="E13" s="6" t="s">
        <v>27</v>
      </c>
      <c r="F13" s="107" t="s">
        <v>51</v>
      </c>
      <c r="G13" s="96"/>
      <c r="H13" s="96"/>
      <c r="I13" s="97"/>
      <c r="J13" s="5"/>
      <c r="K13" s="9" t="s">
        <v>18</v>
      </c>
      <c r="L13" s="16"/>
    </row>
    <row r="14" spans="1:12" ht="18.75" customHeight="1" x14ac:dyDescent="0.35">
      <c r="A14" s="49">
        <v>3</v>
      </c>
      <c r="B14" s="49">
        <v>3</v>
      </c>
      <c r="C14" s="145"/>
      <c r="D14" s="49">
        <v>3</v>
      </c>
      <c r="E14" s="6" t="s">
        <v>28</v>
      </c>
      <c r="F14" s="107" t="s">
        <v>52</v>
      </c>
      <c r="G14" s="96"/>
      <c r="H14" s="96"/>
      <c r="I14" s="97"/>
      <c r="J14" s="5"/>
      <c r="K14" s="9" t="s">
        <v>54</v>
      </c>
      <c r="L14" s="16"/>
    </row>
    <row r="15" spans="1:12" ht="18.75" customHeight="1" x14ac:dyDescent="0.25">
      <c r="A15" s="71">
        <v>4</v>
      </c>
      <c r="B15" s="71">
        <v>4</v>
      </c>
      <c r="C15" s="145"/>
      <c r="D15" s="71">
        <v>4</v>
      </c>
      <c r="E15" s="4" t="s">
        <v>29</v>
      </c>
      <c r="F15" s="117" t="s">
        <v>30</v>
      </c>
      <c r="G15" s="117"/>
      <c r="H15" s="117"/>
      <c r="I15" s="117"/>
      <c r="J15" s="5"/>
      <c r="K15" s="19" t="s">
        <v>58</v>
      </c>
      <c r="L15" s="16"/>
    </row>
    <row r="16" spans="1:12" ht="18.75" customHeight="1" x14ac:dyDescent="0.35">
      <c r="A16" s="49">
        <v>5</v>
      </c>
      <c r="B16" s="49">
        <v>5</v>
      </c>
      <c r="C16" s="145"/>
      <c r="D16" s="49">
        <v>5</v>
      </c>
      <c r="E16" s="4" t="s">
        <v>31</v>
      </c>
      <c r="F16" s="94" t="s">
        <v>212</v>
      </c>
      <c r="G16" s="94"/>
      <c r="H16" s="94"/>
      <c r="I16" s="94"/>
      <c r="J16" s="5"/>
      <c r="K16" s="19" t="s">
        <v>58</v>
      </c>
      <c r="L16" s="16"/>
    </row>
    <row r="17" spans="1:12" ht="18.75" customHeight="1" x14ac:dyDescent="0.35">
      <c r="A17" s="71">
        <v>6</v>
      </c>
      <c r="B17" s="71">
        <v>6</v>
      </c>
      <c r="C17" s="145"/>
      <c r="D17" s="71">
        <v>6</v>
      </c>
      <c r="E17" s="4" t="s">
        <v>12</v>
      </c>
      <c r="F17" s="94" t="s">
        <v>213</v>
      </c>
      <c r="G17" s="94"/>
      <c r="H17" s="94"/>
      <c r="I17" s="107"/>
      <c r="J17" s="5"/>
      <c r="K17" s="20" t="s">
        <v>58</v>
      </c>
      <c r="L17" s="16"/>
    </row>
    <row r="18" spans="1:12" ht="18.75" customHeight="1" x14ac:dyDescent="0.35">
      <c r="A18" s="49">
        <v>7</v>
      </c>
      <c r="B18" s="49">
        <v>7</v>
      </c>
      <c r="C18" s="145"/>
      <c r="D18" s="49">
        <v>7</v>
      </c>
      <c r="E18" s="4" t="s">
        <v>11</v>
      </c>
      <c r="F18" s="94" t="s">
        <v>214</v>
      </c>
      <c r="G18" s="94"/>
      <c r="H18" s="94"/>
      <c r="I18" s="94"/>
      <c r="J18" s="5"/>
      <c r="K18" s="19" t="s">
        <v>58</v>
      </c>
      <c r="L18" s="16"/>
    </row>
    <row r="19" spans="1:12" ht="30" customHeight="1" x14ac:dyDescent="0.35">
      <c r="A19" s="71">
        <v>8</v>
      </c>
      <c r="B19" s="71">
        <v>8</v>
      </c>
      <c r="C19" s="145"/>
      <c r="D19" s="71">
        <v>8</v>
      </c>
      <c r="E19" s="3"/>
      <c r="F19" s="107" t="s">
        <v>32</v>
      </c>
      <c r="G19" s="96"/>
      <c r="H19" s="96"/>
      <c r="I19" s="97"/>
      <c r="J19" s="2"/>
      <c r="K19" s="11" t="s">
        <v>53</v>
      </c>
      <c r="L19" s="16"/>
    </row>
    <row r="20" spans="1:12" ht="18.75" customHeight="1" x14ac:dyDescent="0.35">
      <c r="A20" s="49">
        <v>9</v>
      </c>
      <c r="B20" s="49">
        <v>9</v>
      </c>
      <c r="C20" s="145"/>
      <c r="D20" s="49">
        <v>9</v>
      </c>
      <c r="E20" s="4" t="s">
        <v>10</v>
      </c>
      <c r="F20" s="94" t="s">
        <v>35</v>
      </c>
      <c r="G20" s="94"/>
      <c r="H20" s="94"/>
      <c r="I20" s="94"/>
      <c r="J20" s="5"/>
      <c r="K20" s="9" t="s">
        <v>18</v>
      </c>
      <c r="L20" s="16"/>
    </row>
    <row r="21" spans="1:12" ht="18.75" customHeight="1" x14ac:dyDescent="0.35">
      <c r="A21" s="71">
        <v>10</v>
      </c>
      <c r="B21" s="71">
        <v>10</v>
      </c>
      <c r="C21" s="145"/>
      <c r="D21" s="71">
        <v>10</v>
      </c>
      <c r="E21" s="4" t="s">
        <v>14</v>
      </c>
      <c r="F21" s="94" t="s">
        <v>36</v>
      </c>
      <c r="G21" s="94"/>
      <c r="H21" s="94"/>
      <c r="I21" s="107"/>
      <c r="J21" s="5"/>
      <c r="K21" s="9" t="s">
        <v>18</v>
      </c>
      <c r="L21" s="16"/>
    </row>
    <row r="22" spans="1:12" ht="18.75" customHeight="1" x14ac:dyDescent="0.35">
      <c r="A22" s="49">
        <v>11</v>
      </c>
      <c r="B22" s="49">
        <v>11</v>
      </c>
      <c r="C22" s="145"/>
      <c r="D22" s="49">
        <v>11</v>
      </c>
      <c r="E22" s="4" t="s">
        <v>15</v>
      </c>
      <c r="F22" s="94" t="s">
        <v>19</v>
      </c>
      <c r="G22" s="94"/>
      <c r="H22" s="94"/>
      <c r="I22" s="107"/>
      <c r="J22" s="5"/>
      <c r="K22" s="9" t="s">
        <v>18</v>
      </c>
      <c r="L22" s="16"/>
    </row>
    <row r="23" spans="1:12" ht="18.75" customHeight="1" x14ac:dyDescent="0.35">
      <c r="A23" s="71">
        <v>12</v>
      </c>
      <c r="B23" s="71">
        <v>12</v>
      </c>
      <c r="C23" s="145"/>
      <c r="D23" s="71">
        <v>12</v>
      </c>
      <c r="E23" s="5" t="s">
        <v>34</v>
      </c>
      <c r="F23" s="107" t="s">
        <v>33</v>
      </c>
      <c r="G23" s="96"/>
      <c r="H23" s="96"/>
      <c r="I23" s="97"/>
      <c r="J23" s="5" t="s">
        <v>286</v>
      </c>
      <c r="K23" s="9" t="s">
        <v>55</v>
      </c>
      <c r="L23" s="5">
        <f>L19*L14*L16</f>
        <v>0</v>
      </c>
    </row>
    <row r="24" spans="1:12" ht="18.75" x14ac:dyDescent="0.35">
      <c r="A24" s="49">
        <v>13</v>
      </c>
      <c r="B24" s="49">
        <v>13</v>
      </c>
      <c r="C24" s="145"/>
      <c r="D24" s="49">
        <v>13</v>
      </c>
      <c r="E24" s="7" t="s">
        <v>13</v>
      </c>
      <c r="F24" s="118" t="s">
        <v>61</v>
      </c>
      <c r="G24" s="118"/>
      <c r="H24" s="118"/>
      <c r="I24" s="118"/>
      <c r="J24" s="5" t="s">
        <v>17</v>
      </c>
      <c r="K24" s="9" t="s">
        <v>55</v>
      </c>
      <c r="L24" s="18">
        <f>0.00545*(L20^2)*L18</f>
        <v>0</v>
      </c>
    </row>
    <row r="25" spans="1:12" ht="36" x14ac:dyDescent="0.35">
      <c r="A25" s="71">
        <v>14</v>
      </c>
      <c r="B25" s="71">
        <v>14</v>
      </c>
      <c r="C25" s="145"/>
      <c r="D25" s="71">
        <v>14</v>
      </c>
      <c r="E25" s="7" t="s">
        <v>16</v>
      </c>
      <c r="F25" s="118" t="s">
        <v>20</v>
      </c>
      <c r="G25" s="118"/>
      <c r="H25" s="118"/>
      <c r="I25" s="118"/>
      <c r="J25" s="40" t="s">
        <v>275</v>
      </c>
      <c r="K25" s="9" t="s">
        <v>21</v>
      </c>
      <c r="L25" s="5" t="e">
        <f>0.0833*(((L21*(L17/L18))+(L22*((L17/L18)-1))))</f>
        <v>#DIV/0!</v>
      </c>
    </row>
    <row r="26" spans="1:12" ht="18.75" customHeight="1" x14ac:dyDescent="0.35">
      <c r="A26" s="49">
        <v>15</v>
      </c>
      <c r="B26" s="49">
        <v>15</v>
      </c>
      <c r="C26" s="146"/>
      <c r="D26" s="49">
        <v>15</v>
      </c>
      <c r="E26" s="21" t="s">
        <v>279</v>
      </c>
      <c r="F26" s="107" t="s">
        <v>62</v>
      </c>
      <c r="G26" s="96"/>
      <c r="H26" s="96"/>
      <c r="I26" s="97"/>
      <c r="J26" s="90" t="s">
        <v>287</v>
      </c>
      <c r="K26" s="19" t="s">
        <v>58</v>
      </c>
      <c r="L26" s="18" t="e">
        <f>L21/L20</f>
        <v>#DIV/0!</v>
      </c>
    </row>
    <row r="27" spans="1:12" ht="18.75" x14ac:dyDescent="0.35">
      <c r="A27" s="71">
        <v>16</v>
      </c>
      <c r="B27" s="71">
        <v>16</v>
      </c>
      <c r="C27" s="144" t="s">
        <v>270</v>
      </c>
      <c r="D27" s="71">
        <v>16</v>
      </c>
      <c r="E27" s="8" t="s">
        <v>37</v>
      </c>
      <c r="F27" s="108" t="s">
        <v>38</v>
      </c>
      <c r="G27" s="109"/>
      <c r="H27" s="109"/>
      <c r="I27" s="110"/>
      <c r="J27" s="65"/>
      <c r="K27" s="10" t="s">
        <v>39</v>
      </c>
      <c r="L27" s="17"/>
    </row>
    <row r="28" spans="1:12" ht="18.75" x14ac:dyDescent="0.35">
      <c r="A28" s="49">
        <v>17</v>
      </c>
      <c r="B28" s="49">
        <v>17</v>
      </c>
      <c r="C28" s="142"/>
      <c r="D28" s="49">
        <v>17</v>
      </c>
      <c r="E28" s="12" t="s">
        <v>40</v>
      </c>
      <c r="F28" s="118" t="s">
        <v>41</v>
      </c>
      <c r="G28" s="118"/>
      <c r="H28" s="118"/>
      <c r="I28" s="118"/>
      <c r="J28" s="91" t="s">
        <v>288</v>
      </c>
      <c r="K28" s="9" t="s">
        <v>42</v>
      </c>
      <c r="L28" s="18" t="e">
        <f>L27/L14</f>
        <v>#DIV/0!</v>
      </c>
    </row>
    <row r="29" spans="1:12" ht="18.75" x14ac:dyDescent="0.35">
      <c r="A29" s="71">
        <v>18</v>
      </c>
      <c r="B29" s="71">
        <v>18</v>
      </c>
      <c r="C29" s="142"/>
      <c r="D29" s="71">
        <v>18</v>
      </c>
      <c r="E29" s="6" t="s">
        <v>43</v>
      </c>
      <c r="F29" s="94" t="s">
        <v>44</v>
      </c>
      <c r="G29" s="94"/>
      <c r="H29" s="94"/>
      <c r="I29" s="94"/>
      <c r="J29" s="5"/>
      <c r="K29" s="9" t="s">
        <v>22</v>
      </c>
      <c r="L29" s="17"/>
    </row>
    <row r="30" spans="1:12" ht="18.75" x14ac:dyDescent="0.35">
      <c r="A30" s="49">
        <v>19</v>
      </c>
      <c r="B30" s="49">
        <v>19</v>
      </c>
      <c r="C30" s="142"/>
      <c r="D30" s="49">
        <v>19</v>
      </c>
      <c r="E30" s="6" t="s">
        <v>127</v>
      </c>
      <c r="F30" s="94" t="s">
        <v>128</v>
      </c>
      <c r="G30" s="94"/>
      <c r="H30" s="94"/>
      <c r="I30" s="94"/>
      <c r="J30" s="38"/>
      <c r="K30" s="9" t="s">
        <v>22</v>
      </c>
      <c r="L30" s="17"/>
    </row>
    <row r="31" spans="1:12" ht="18.75" customHeight="1" x14ac:dyDescent="0.35">
      <c r="A31" s="71">
        <v>20</v>
      </c>
      <c r="B31" s="71">
        <v>20</v>
      </c>
      <c r="C31" s="142"/>
      <c r="D31" s="71">
        <v>20</v>
      </c>
      <c r="E31" s="6" t="s">
        <v>64</v>
      </c>
      <c r="F31" s="108" t="s">
        <v>65</v>
      </c>
      <c r="G31" s="109"/>
      <c r="H31" s="109"/>
      <c r="I31" s="110"/>
      <c r="J31" s="37"/>
      <c r="K31" s="36" t="s">
        <v>47</v>
      </c>
      <c r="L31" s="17"/>
    </row>
    <row r="32" spans="1:12" ht="18.75" x14ac:dyDescent="0.35">
      <c r="A32" s="49">
        <v>21</v>
      </c>
      <c r="B32" s="49">
        <v>21</v>
      </c>
      <c r="C32" s="142"/>
      <c r="D32" s="49">
        <v>21</v>
      </c>
      <c r="E32" s="6" t="s">
        <v>63</v>
      </c>
      <c r="F32" s="107" t="s">
        <v>215</v>
      </c>
      <c r="G32" s="96"/>
      <c r="H32" s="96"/>
      <c r="I32" s="97"/>
      <c r="J32" s="5"/>
      <c r="K32" s="9" t="s">
        <v>22</v>
      </c>
      <c r="L32" s="17"/>
    </row>
    <row r="33" spans="1:12" ht="22.5" x14ac:dyDescent="0.35">
      <c r="A33" s="49">
        <v>22</v>
      </c>
      <c r="B33" s="49">
        <v>22</v>
      </c>
      <c r="C33" s="142"/>
      <c r="D33" s="49">
        <v>22</v>
      </c>
      <c r="E33" s="6" t="s">
        <v>45</v>
      </c>
      <c r="F33" s="94" t="s">
        <v>289</v>
      </c>
      <c r="G33" s="94"/>
      <c r="H33" s="94"/>
      <c r="I33" s="94"/>
      <c r="J33" s="5"/>
      <c r="K33" s="23" t="s">
        <v>46</v>
      </c>
      <c r="L33" s="17"/>
    </row>
    <row r="34" spans="1:12" ht="18.75" x14ac:dyDescent="0.35">
      <c r="A34" s="49">
        <v>23</v>
      </c>
      <c r="B34" s="49">
        <v>23</v>
      </c>
      <c r="C34" s="142"/>
      <c r="D34" s="49">
        <v>23</v>
      </c>
      <c r="E34" s="6" t="s">
        <v>129</v>
      </c>
      <c r="F34" s="94" t="s">
        <v>216</v>
      </c>
      <c r="G34" s="94"/>
      <c r="H34" s="94"/>
      <c r="I34" s="94"/>
      <c r="J34" s="5"/>
      <c r="K34" s="9" t="s">
        <v>130</v>
      </c>
      <c r="L34" s="17"/>
    </row>
    <row r="35" spans="1:12" ht="25.5" customHeight="1" x14ac:dyDescent="0.35">
      <c r="A35" s="49">
        <v>24</v>
      </c>
      <c r="B35" s="49">
        <v>24</v>
      </c>
      <c r="C35" s="143"/>
      <c r="D35" s="49">
        <v>24</v>
      </c>
      <c r="E35" s="13" t="s">
        <v>66</v>
      </c>
      <c r="F35" s="107" t="s">
        <v>67</v>
      </c>
      <c r="G35" s="96"/>
      <c r="H35" s="96"/>
      <c r="I35" s="97"/>
      <c r="J35" s="40" t="s">
        <v>68</v>
      </c>
      <c r="K35" s="23" t="s">
        <v>113</v>
      </c>
      <c r="L35" s="18" t="e">
        <f>L31/L18</f>
        <v>#DIV/0!</v>
      </c>
    </row>
    <row r="36" spans="1:12" ht="33" customHeight="1" x14ac:dyDescent="0.35">
      <c r="A36" s="67">
        <v>25</v>
      </c>
      <c r="B36" s="67">
        <v>25</v>
      </c>
      <c r="C36" s="144" t="s">
        <v>271</v>
      </c>
      <c r="D36" s="67">
        <v>25</v>
      </c>
      <c r="E36" s="12" t="s">
        <v>131</v>
      </c>
      <c r="F36" s="102" t="s">
        <v>217</v>
      </c>
      <c r="G36" s="102"/>
      <c r="H36" s="102"/>
      <c r="I36" s="102"/>
      <c r="J36" s="13"/>
      <c r="K36" s="56" t="s">
        <v>22</v>
      </c>
      <c r="L36" s="69"/>
    </row>
    <row r="37" spans="1:12" ht="15" customHeight="1" x14ac:dyDescent="0.25">
      <c r="A37" s="66"/>
      <c r="B37" s="66"/>
      <c r="C37" s="145"/>
      <c r="D37" s="66"/>
      <c r="E37" s="2"/>
      <c r="F37" s="93" t="s">
        <v>132</v>
      </c>
      <c r="G37" s="94"/>
      <c r="H37" s="94"/>
      <c r="I37" s="94"/>
      <c r="J37" s="5"/>
      <c r="K37" s="84" t="s">
        <v>58</v>
      </c>
      <c r="L37" s="73"/>
    </row>
    <row r="38" spans="1:12" ht="15" customHeight="1" x14ac:dyDescent="0.25">
      <c r="A38" s="66"/>
      <c r="B38" s="66"/>
      <c r="C38" s="145"/>
      <c r="D38" s="66"/>
      <c r="E38" s="2"/>
      <c r="F38" s="93" t="s">
        <v>218</v>
      </c>
      <c r="G38" s="94"/>
      <c r="H38" s="94"/>
      <c r="I38" s="94"/>
      <c r="J38" s="5"/>
      <c r="K38" s="84" t="s">
        <v>58</v>
      </c>
      <c r="L38" s="73"/>
    </row>
    <row r="39" spans="1:12" ht="15" customHeight="1" x14ac:dyDescent="0.25">
      <c r="A39" s="66"/>
      <c r="B39" s="66"/>
      <c r="C39" s="145"/>
      <c r="D39" s="66"/>
      <c r="E39" s="2"/>
      <c r="F39" s="95" t="s">
        <v>219</v>
      </c>
      <c r="G39" s="96"/>
      <c r="H39" s="96"/>
      <c r="I39" s="96"/>
      <c r="J39" s="97"/>
      <c r="K39" s="85" t="s">
        <v>58</v>
      </c>
      <c r="L39" s="73"/>
    </row>
    <row r="40" spans="1:12" ht="15" customHeight="1" x14ac:dyDescent="0.25">
      <c r="A40" s="71"/>
      <c r="B40" s="71"/>
      <c r="C40" s="145"/>
      <c r="D40" s="71"/>
      <c r="E40" s="18"/>
      <c r="F40" s="95" t="s">
        <v>290</v>
      </c>
      <c r="G40" s="96"/>
      <c r="H40" s="96"/>
      <c r="I40" s="96"/>
      <c r="J40" s="97"/>
      <c r="K40" s="86" t="s">
        <v>58</v>
      </c>
      <c r="L40" s="17"/>
    </row>
    <row r="41" spans="1:12" ht="33" customHeight="1" x14ac:dyDescent="0.35">
      <c r="A41" s="71">
        <v>26</v>
      </c>
      <c r="B41" s="71">
        <v>26</v>
      </c>
      <c r="C41" s="145"/>
      <c r="D41" s="71">
        <v>26</v>
      </c>
      <c r="E41" s="6" t="s">
        <v>133</v>
      </c>
      <c r="F41" s="102" t="s">
        <v>134</v>
      </c>
      <c r="G41" s="102"/>
      <c r="H41" s="102"/>
      <c r="I41" s="102"/>
      <c r="J41" s="42"/>
      <c r="K41" s="41" t="s">
        <v>130</v>
      </c>
      <c r="L41" s="17"/>
    </row>
    <row r="42" spans="1:12" ht="33" customHeight="1" x14ac:dyDescent="0.35">
      <c r="A42" s="71">
        <v>27</v>
      </c>
      <c r="B42" s="71">
        <v>27</v>
      </c>
      <c r="C42" s="145"/>
      <c r="D42" s="71">
        <v>27</v>
      </c>
      <c r="E42" s="6" t="s">
        <v>135</v>
      </c>
      <c r="F42" s="102" t="s">
        <v>301</v>
      </c>
      <c r="G42" s="102"/>
      <c r="H42" s="102"/>
      <c r="I42" s="102"/>
      <c r="J42" s="5"/>
      <c r="K42" s="36" t="s">
        <v>48</v>
      </c>
      <c r="L42" s="17"/>
    </row>
    <row r="43" spans="1:12" ht="33" customHeight="1" x14ac:dyDescent="0.35">
      <c r="A43" s="71">
        <v>28</v>
      </c>
      <c r="B43" s="71">
        <v>28</v>
      </c>
      <c r="C43" s="145"/>
      <c r="D43" s="71">
        <v>28</v>
      </c>
      <c r="E43" s="6" t="s">
        <v>136</v>
      </c>
      <c r="F43" s="100" t="s">
        <v>302</v>
      </c>
      <c r="G43" s="101"/>
      <c r="H43" s="101"/>
      <c r="I43" s="99"/>
      <c r="J43" s="5"/>
      <c r="K43" s="36" t="s">
        <v>48</v>
      </c>
      <c r="L43" s="17"/>
    </row>
    <row r="44" spans="1:12" ht="33" customHeight="1" x14ac:dyDescent="0.35">
      <c r="A44" s="71">
        <v>29</v>
      </c>
      <c r="B44" s="71">
        <v>29</v>
      </c>
      <c r="C44" s="145"/>
      <c r="D44" s="71">
        <v>29</v>
      </c>
      <c r="E44" s="6" t="s">
        <v>137</v>
      </c>
      <c r="F44" s="102" t="s">
        <v>303</v>
      </c>
      <c r="G44" s="102"/>
      <c r="H44" s="102"/>
      <c r="I44" s="102"/>
      <c r="J44" s="42"/>
      <c r="K44" s="36" t="s">
        <v>48</v>
      </c>
      <c r="L44" s="17"/>
    </row>
    <row r="45" spans="1:12" ht="18.75" customHeight="1" x14ac:dyDescent="0.25">
      <c r="A45" s="71">
        <v>30</v>
      </c>
      <c r="B45" s="71">
        <v>30</v>
      </c>
      <c r="C45" s="145"/>
      <c r="D45" s="71">
        <v>30</v>
      </c>
      <c r="E45" s="3"/>
      <c r="F45" s="94" t="s">
        <v>70</v>
      </c>
      <c r="G45" s="94"/>
      <c r="H45" s="94"/>
      <c r="I45" s="94"/>
      <c r="J45" s="39"/>
      <c r="K45" s="92" t="s">
        <v>71</v>
      </c>
      <c r="L45" s="17"/>
    </row>
    <row r="46" spans="1:12" ht="18.75" customHeight="1" x14ac:dyDescent="0.35">
      <c r="A46" s="71">
        <v>31</v>
      </c>
      <c r="B46" s="71">
        <v>31</v>
      </c>
      <c r="C46" s="145"/>
      <c r="D46" s="71">
        <v>31</v>
      </c>
      <c r="E46" s="12" t="s">
        <v>138</v>
      </c>
      <c r="F46" s="108" t="s">
        <v>139</v>
      </c>
      <c r="G46" s="109"/>
      <c r="H46" s="109"/>
      <c r="I46" s="110"/>
      <c r="J46" s="2" t="s">
        <v>276</v>
      </c>
      <c r="K46" s="56" t="s">
        <v>140</v>
      </c>
      <c r="L46" s="2">
        <f>4.5*L27</f>
        <v>0</v>
      </c>
    </row>
    <row r="47" spans="1:12" ht="30" customHeight="1" x14ac:dyDescent="0.25">
      <c r="A47" s="67">
        <v>32</v>
      </c>
      <c r="B47" s="67">
        <v>32</v>
      </c>
      <c r="C47" s="145"/>
      <c r="D47" s="67">
        <v>32</v>
      </c>
      <c r="E47" s="12"/>
      <c r="F47" s="103" t="s">
        <v>141</v>
      </c>
      <c r="G47" s="104"/>
      <c r="H47" s="104"/>
      <c r="I47" s="105"/>
      <c r="J47" s="22"/>
      <c r="K47" s="56"/>
      <c r="L47" s="69"/>
    </row>
    <row r="48" spans="1:12" ht="30" customHeight="1" x14ac:dyDescent="0.25">
      <c r="A48" s="66"/>
      <c r="B48" s="66"/>
      <c r="C48" s="145"/>
      <c r="D48" s="66"/>
      <c r="E48" s="3"/>
      <c r="F48" s="111" t="s">
        <v>142</v>
      </c>
      <c r="G48" s="112"/>
      <c r="H48" s="112"/>
      <c r="I48" s="113"/>
      <c r="J48" s="2"/>
      <c r="K48" s="54"/>
      <c r="L48" s="73"/>
    </row>
    <row r="49" spans="1:12" ht="30" customHeight="1" x14ac:dyDescent="0.25">
      <c r="A49" s="71"/>
      <c r="B49" s="71"/>
      <c r="C49" s="145"/>
      <c r="D49" s="71"/>
      <c r="E49" s="43"/>
      <c r="F49" s="114" t="s">
        <v>143</v>
      </c>
      <c r="G49" s="115"/>
      <c r="H49" s="115"/>
      <c r="I49" s="116"/>
      <c r="J49" s="18"/>
      <c r="K49" s="10"/>
      <c r="L49" s="17"/>
    </row>
    <row r="50" spans="1:12" ht="18.75" customHeight="1" x14ac:dyDescent="0.35">
      <c r="A50" s="71">
        <v>33</v>
      </c>
      <c r="B50" s="71">
        <v>33</v>
      </c>
      <c r="C50" s="145"/>
      <c r="D50" s="71">
        <v>33</v>
      </c>
      <c r="E50" s="6" t="s">
        <v>144</v>
      </c>
      <c r="F50" s="94" t="s">
        <v>145</v>
      </c>
      <c r="G50" s="94"/>
      <c r="H50" s="94"/>
      <c r="I50" s="94"/>
      <c r="J50" s="18"/>
      <c r="K50" s="10" t="s">
        <v>22</v>
      </c>
      <c r="L50" s="17"/>
    </row>
    <row r="51" spans="1:12" ht="18.75" customHeight="1" x14ac:dyDescent="0.35">
      <c r="A51" s="71">
        <v>34</v>
      </c>
      <c r="B51" s="71">
        <v>34</v>
      </c>
      <c r="C51" s="145"/>
      <c r="D51" s="71">
        <v>34</v>
      </c>
      <c r="E51" s="6" t="s">
        <v>146</v>
      </c>
      <c r="F51" s="94" t="s">
        <v>147</v>
      </c>
      <c r="G51" s="94"/>
      <c r="H51" s="94"/>
      <c r="I51" s="94"/>
      <c r="J51" s="5"/>
      <c r="K51" s="9" t="s">
        <v>130</v>
      </c>
      <c r="L51" s="17"/>
    </row>
    <row r="52" spans="1:12" ht="42" customHeight="1" x14ac:dyDescent="0.35">
      <c r="A52" s="71">
        <v>35</v>
      </c>
      <c r="B52" s="71">
        <v>35</v>
      </c>
      <c r="C52" s="145"/>
      <c r="D52" s="71">
        <v>35</v>
      </c>
      <c r="E52" s="6" t="s">
        <v>148</v>
      </c>
      <c r="F52" s="100" t="s">
        <v>149</v>
      </c>
      <c r="G52" s="101"/>
      <c r="H52" s="101"/>
      <c r="I52" s="99"/>
      <c r="J52" s="5" t="s">
        <v>150</v>
      </c>
      <c r="K52" s="9" t="s">
        <v>49</v>
      </c>
      <c r="L52" s="18">
        <f>L46*(L34-L51)</f>
        <v>0</v>
      </c>
    </row>
    <row r="53" spans="1:12" ht="57" customHeight="1" x14ac:dyDescent="0.35">
      <c r="A53" s="71">
        <v>36</v>
      </c>
      <c r="B53" s="71">
        <v>36</v>
      </c>
      <c r="C53" s="145"/>
      <c r="D53" s="71">
        <v>36</v>
      </c>
      <c r="E53" s="6" t="s">
        <v>72</v>
      </c>
      <c r="F53" s="100" t="s">
        <v>277</v>
      </c>
      <c r="G53" s="101"/>
      <c r="H53" s="101"/>
      <c r="I53" s="99"/>
      <c r="J53" s="5" t="s">
        <v>280</v>
      </c>
      <c r="K53" s="9" t="s">
        <v>22</v>
      </c>
      <c r="L53" s="18" t="e">
        <f>L32+(L52/(2*L31*L11))</f>
        <v>#DIV/0!</v>
      </c>
    </row>
    <row r="54" spans="1:12" ht="30" customHeight="1" x14ac:dyDescent="0.35">
      <c r="A54" s="71">
        <v>37</v>
      </c>
      <c r="B54" s="71">
        <v>37</v>
      </c>
      <c r="C54" s="145"/>
      <c r="D54" s="71">
        <v>37</v>
      </c>
      <c r="E54" s="6" t="s">
        <v>73</v>
      </c>
      <c r="F54" s="100" t="s">
        <v>76</v>
      </c>
      <c r="G54" s="101"/>
      <c r="H54" s="101"/>
      <c r="I54" s="99"/>
      <c r="J54" s="24"/>
      <c r="K54" s="44" t="s">
        <v>74</v>
      </c>
      <c r="L54" s="17"/>
    </row>
    <row r="55" spans="1:12" ht="18.75" customHeight="1" x14ac:dyDescent="0.35">
      <c r="A55" s="71">
        <v>38</v>
      </c>
      <c r="B55" s="71">
        <v>38</v>
      </c>
      <c r="C55" s="145"/>
      <c r="D55" s="71">
        <v>38</v>
      </c>
      <c r="E55" s="43" t="s">
        <v>75</v>
      </c>
      <c r="F55" s="100" t="s">
        <v>77</v>
      </c>
      <c r="G55" s="101"/>
      <c r="H55" s="101"/>
      <c r="I55" s="99"/>
      <c r="J55" s="24"/>
      <c r="K55" s="19" t="s">
        <v>58</v>
      </c>
      <c r="L55" s="17"/>
    </row>
    <row r="56" spans="1:12" ht="27" customHeight="1" x14ac:dyDescent="0.35">
      <c r="A56" s="71">
        <v>39</v>
      </c>
      <c r="B56" s="71">
        <v>39</v>
      </c>
      <c r="C56" s="145"/>
      <c r="D56" s="71">
        <v>39</v>
      </c>
      <c r="E56" s="43" t="s">
        <v>79</v>
      </c>
      <c r="F56" s="100" t="s">
        <v>78</v>
      </c>
      <c r="G56" s="101"/>
      <c r="H56" s="101"/>
      <c r="I56" s="99"/>
      <c r="J56" s="37"/>
      <c r="K56" s="44" t="s">
        <v>114</v>
      </c>
      <c r="L56" s="17"/>
    </row>
    <row r="57" spans="1:12" ht="33" customHeight="1" x14ac:dyDescent="0.35">
      <c r="A57" s="71">
        <v>40</v>
      </c>
      <c r="B57" s="71">
        <v>40</v>
      </c>
      <c r="C57" s="145"/>
      <c r="D57" s="71">
        <v>40</v>
      </c>
      <c r="E57" s="43" t="s">
        <v>121</v>
      </c>
      <c r="F57" s="100" t="s">
        <v>291</v>
      </c>
      <c r="G57" s="101"/>
      <c r="H57" s="101"/>
      <c r="I57" s="99"/>
      <c r="J57" s="37"/>
      <c r="K57" s="44" t="s">
        <v>115</v>
      </c>
      <c r="L57" s="17"/>
    </row>
    <row r="58" spans="1:12" ht="18.75" customHeight="1" x14ac:dyDescent="0.35">
      <c r="A58" s="71">
        <v>41</v>
      </c>
      <c r="B58" s="71">
        <v>41</v>
      </c>
      <c r="C58" s="145"/>
      <c r="D58" s="71">
        <v>41</v>
      </c>
      <c r="E58" s="43" t="s">
        <v>80</v>
      </c>
      <c r="F58" s="100" t="s">
        <v>81</v>
      </c>
      <c r="G58" s="101"/>
      <c r="H58" s="101"/>
      <c r="I58" s="99"/>
      <c r="J58" s="18" t="s">
        <v>125</v>
      </c>
      <c r="K58" s="62" t="s">
        <v>116</v>
      </c>
      <c r="L58" s="18" t="e">
        <f>L57/(224500*L55)</f>
        <v>#DIV/0!</v>
      </c>
    </row>
    <row r="59" spans="1:12" ht="27" customHeight="1" x14ac:dyDescent="0.35">
      <c r="A59" s="71">
        <v>42</v>
      </c>
      <c r="B59" s="71">
        <v>42</v>
      </c>
      <c r="C59" s="145"/>
      <c r="D59" s="71">
        <v>42</v>
      </c>
      <c r="E59" s="43" t="s">
        <v>83</v>
      </c>
      <c r="F59" s="100" t="s">
        <v>82</v>
      </c>
      <c r="G59" s="101"/>
      <c r="H59" s="101"/>
      <c r="I59" s="99"/>
      <c r="J59" s="18" t="s">
        <v>84</v>
      </c>
      <c r="K59" s="23" t="s">
        <v>117</v>
      </c>
      <c r="L59" s="18" t="e">
        <f>L31/L24</f>
        <v>#DIV/0!</v>
      </c>
    </row>
    <row r="60" spans="1:12" ht="18.75" customHeight="1" x14ac:dyDescent="0.35">
      <c r="A60" s="71">
        <v>43</v>
      </c>
      <c r="B60" s="71">
        <v>43</v>
      </c>
      <c r="C60" s="145"/>
      <c r="D60" s="71">
        <v>43</v>
      </c>
      <c r="E60" s="43" t="s">
        <v>85</v>
      </c>
      <c r="F60" s="100" t="s">
        <v>86</v>
      </c>
      <c r="G60" s="101"/>
      <c r="H60" s="101"/>
      <c r="I60" s="99"/>
      <c r="J60" s="37" t="s">
        <v>123</v>
      </c>
      <c r="K60" s="44" t="s">
        <v>23</v>
      </c>
      <c r="L60" s="18" t="e">
        <f>L59/(224500*L55)</f>
        <v>#DIV/0!</v>
      </c>
    </row>
    <row r="61" spans="1:12" ht="18.75" customHeight="1" x14ac:dyDescent="0.35">
      <c r="A61" s="71">
        <v>44</v>
      </c>
      <c r="B61" s="71">
        <v>44</v>
      </c>
      <c r="C61" s="145"/>
      <c r="D61" s="71">
        <v>44</v>
      </c>
      <c r="E61" s="43" t="s">
        <v>87</v>
      </c>
      <c r="F61" s="100" t="s">
        <v>88</v>
      </c>
      <c r="G61" s="101"/>
      <c r="H61" s="101"/>
      <c r="I61" s="99"/>
      <c r="J61" s="43" t="s">
        <v>124</v>
      </c>
      <c r="K61" s="25" t="s">
        <v>58</v>
      </c>
      <c r="L61" s="18" t="e">
        <f>(L60*L20)/(12*L58)</f>
        <v>#DIV/0!</v>
      </c>
    </row>
    <row r="62" spans="1:12" ht="18.75" customHeight="1" x14ac:dyDescent="0.35">
      <c r="A62" s="71">
        <v>45</v>
      </c>
      <c r="B62" s="71">
        <v>45</v>
      </c>
      <c r="C62" s="145"/>
      <c r="D62" s="71">
        <v>45</v>
      </c>
      <c r="E62" s="43" t="s">
        <v>90</v>
      </c>
      <c r="F62" s="100" t="s">
        <v>89</v>
      </c>
      <c r="G62" s="101"/>
      <c r="H62" s="101"/>
      <c r="I62" s="99"/>
      <c r="J62" s="43" t="s">
        <v>91</v>
      </c>
      <c r="K62" s="25" t="s">
        <v>58</v>
      </c>
      <c r="L62" s="18" t="e">
        <f>L11*L57/L56</f>
        <v>#DIV/0!</v>
      </c>
    </row>
    <row r="63" spans="1:12" ht="18.75" customHeight="1" x14ac:dyDescent="0.35">
      <c r="A63" s="71">
        <v>46</v>
      </c>
      <c r="B63" s="71">
        <v>46</v>
      </c>
      <c r="C63" s="145"/>
      <c r="D63" s="71">
        <v>46</v>
      </c>
      <c r="E63" s="43" t="s">
        <v>92</v>
      </c>
      <c r="F63" s="100"/>
      <c r="G63" s="101"/>
      <c r="H63" s="101"/>
      <c r="I63" s="99"/>
      <c r="J63" s="18" t="s">
        <v>94</v>
      </c>
      <c r="K63" s="25" t="s">
        <v>58</v>
      </c>
      <c r="L63" s="18" t="e">
        <f>L62^(2/3)</f>
        <v>#DIV/0!</v>
      </c>
    </row>
    <row r="64" spans="1:12" ht="33" customHeight="1" x14ac:dyDescent="0.25">
      <c r="A64" s="71">
        <v>47</v>
      </c>
      <c r="B64" s="71">
        <v>47</v>
      </c>
      <c r="C64" s="145"/>
      <c r="D64" s="71">
        <v>47</v>
      </c>
      <c r="E64" s="43" t="s">
        <v>93</v>
      </c>
      <c r="F64" s="100" t="s">
        <v>304</v>
      </c>
      <c r="G64" s="101"/>
      <c r="H64" s="101"/>
      <c r="I64" s="99"/>
      <c r="J64" s="37"/>
      <c r="K64" s="25" t="s">
        <v>58</v>
      </c>
      <c r="L64" s="17"/>
    </row>
    <row r="65" spans="1:12" ht="18.75" customHeight="1" x14ac:dyDescent="0.35">
      <c r="A65" s="71">
        <v>48</v>
      </c>
      <c r="B65" s="71">
        <v>48</v>
      </c>
      <c r="C65" s="145"/>
      <c r="D65" s="71">
        <v>48</v>
      </c>
      <c r="E65" s="6" t="s">
        <v>151</v>
      </c>
      <c r="F65" s="107" t="s">
        <v>152</v>
      </c>
      <c r="G65" s="96"/>
      <c r="H65" s="96"/>
      <c r="I65" s="97"/>
      <c r="J65" s="5" t="s">
        <v>153</v>
      </c>
      <c r="K65" s="9" t="s">
        <v>22</v>
      </c>
      <c r="L65" s="18" t="e">
        <f>(L32+L52)/(L31*L11)</f>
        <v>#DIV/0!</v>
      </c>
    </row>
    <row r="66" spans="1:12" ht="33" customHeight="1" x14ac:dyDescent="0.35">
      <c r="A66" s="71">
        <v>49</v>
      </c>
      <c r="B66" s="71">
        <v>49</v>
      </c>
      <c r="C66" s="145"/>
      <c r="D66" s="71">
        <v>49</v>
      </c>
      <c r="E66" s="3" t="s">
        <v>154</v>
      </c>
      <c r="F66" s="100" t="s">
        <v>155</v>
      </c>
      <c r="G66" s="101"/>
      <c r="H66" s="101"/>
      <c r="I66" s="99"/>
      <c r="J66" s="5" t="s">
        <v>156</v>
      </c>
      <c r="K66" s="44" t="s">
        <v>221</v>
      </c>
      <c r="L66" s="18" t="e">
        <f>(L32-L65)/(L34-L51)</f>
        <v>#DIV/0!</v>
      </c>
    </row>
    <row r="67" spans="1:12" ht="45" customHeight="1" x14ac:dyDescent="0.35">
      <c r="A67" s="71">
        <v>50</v>
      </c>
      <c r="B67" s="71">
        <v>50</v>
      </c>
      <c r="C67" s="145"/>
      <c r="D67" s="71">
        <v>50</v>
      </c>
      <c r="E67" s="55" t="s">
        <v>98</v>
      </c>
      <c r="F67" s="100" t="s">
        <v>157</v>
      </c>
      <c r="G67" s="101"/>
      <c r="H67" s="101"/>
      <c r="I67" s="99"/>
      <c r="J67" s="37"/>
      <c r="K67" s="9" t="s">
        <v>22</v>
      </c>
      <c r="L67" s="17"/>
    </row>
    <row r="68" spans="1:12" ht="27" customHeight="1" x14ac:dyDescent="0.35">
      <c r="A68" s="71">
        <v>51</v>
      </c>
      <c r="B68" s="71">
        <v>51</v>
      </c>
      <c r="C68" s="145"/>
      <c r="D68" s="71">
        <v>51</v>
      </c>
      <c r="E68" s="6" t="s">
        <v>97</v>
      </c>
      <c r="F68" s="100" t="s">
        <v>96</v>
      </c>
      <c r="G68" s="101"/>
      <c r="H68" s="101"/>
      <c r="I68" s="99"/>
      <c r="J68" s="43"/>
      <c r="K68" s="44" t="s">
        <v>118</v>
      </c>
      <c r="L68" s="17"/>
    </row>
    <row r="69" spans="1:12" ht="30" customHeight="1" x14ac:dyDescent="0.35">
      <c r="A69" s="71">
        <v>52</v>
      </c>
      <c r="B69" s="71">
        <v>52</v>
      </c>
      <c r="C69" s="145"/>
      <c r="D69" s="71">
        <v>52</v>
      </c>
      <c r="E69" s="42" t="s">
        <v>99</v>
      </c>
      <c r="F69" s="101" t="s">
        <v>100</v>
      </c>
      <c r="G69" s="101"/>
      <c r="H69" s="101"/>
      <c r="I69" s="99"/>
      <c r="J69" s="38" t="s">
        <v>122</v>
      </c>
      <c r="K69" s="30" t="s">
        <v>58</v>
      </c>
      <c r="L69" s="18" t="e">
        <f>(L68/L57)^0.14</f>
        <v>#DIV/0!</v>
      </c>
    </row>
    <row r="70" spans="1:12" ht="27" customHeight="1" x14ac:dyDescent="0.35">
      <c r="A70" s="71">
        <v>53</v>
      </c>
      <c r="B70" s="71">
        <v>53</v>
      </c>
      <c r="C70" s="145"/>
      <c r="D70" s="71">
        <v>53</v>
      </c>
      <c r="E70" s="12" t="s">
        <v>101</v>
      </c>
      <c r="F70" s="103" t="s">
        <v>102</v>
      </c>
      <c r="G70" s="104"/>
      <c r="H70" s="104"/>
      <c r="I70" s="105"/>
      <c r="J70" s="22" t="s">
        <v>281</v>
      </c>
      <c r="K70" s="44" t="s">
        <v>119</v>
      </c>
      <c r="L70" s="18" t="e">
        <f>(L11*L59*L64)/(L63*L69)</f>
        <v>#DIV/0!</v>
      </c>
    </row>
    <row r="71" spans="1:12" ht="27" customHeight="1" x14ac:dyDescent="0.35">
      <c r="A71" s="71">
        <v>54</v>
      </c>
      <c r="B71" s="71">
        <v>54</v>
      </c>
      <c r="C71" s="145"/>
      <c r="D71" s="71">
        <v>54</v>
      </c>
      <c r="E71" s="6" t="s">
        <v>103</v>
      </c>
      <c r="F71" s="102" t="s">
        <v>104</v>
      </c>
      <c r="G71" s="102"/>
      <c r="H71" s="102"/>
      <c r="I71" s="102"/>
      <c r="J71" s="45" t="s">
        <v>105</v>
      </c>
      <c r="K71" s="44" t="s">
        <v>120</v>
      </c>
      <c r="L71" s="18" t="e">
        <f>L15/L70</f>
        <v>#DIV/0!</v>
      </c>
    </row>
    <row r="72" spans="1:12" ht="27" customHeight="1" x14ac:dyDescent="0.35">
      <c r="A72" s="71">
        <v>55</v>
      </c>
      <c r="B72" s="71">
        <v>55</v>
      </c>
      <c r="C72" s="145"/>
      <c r="D72" s="71">
        <v>55</v>
      </c>
      <c r="E72" s="12"/>
      <c r="F72" s="102" t="s">
        <v>158</v>
      </c>
      <c r="G72" s="102"/>
      <c r="H72" s="102"/>
      <c r="I72" s="102"/>
      <c r="J72" s="45" t="s">
        <v>220</v>
      </c>
      <c r="K72" s="44" t="s">
        <v>221</v>
      </c>
      <c r="L72" s="18" t="e">
        <f>(L71+L44)/(0.243*L43)</f>
        <v>#DIV/0!</v>
      </c>
    </row>
    <row r="73" spans="1:12" ht="30" customHeight="1" x14ac:dyDescent="0.25">
      <c r="A73" s="71">
        <v>56</v>
      </c>
      <c r="B73" s="71">
        <v>56</v>
      </c>
      <c r="C73" s="145"/>
      <c r="D73" s="71">
        <v>56</v>
      </c>
      <c r="E73" s="12"/>
      <c r="F73" s="102" t="s">
        <v>232</v>
      </c>
      <c r="G73" s="102"/>
      <c r="H73" s="102"/>
      <c r="I73" s="102"/>
      <c r="J73" s="13" t="s">
        <v>222</v>
      </c>
      <c r="K73" s="41" t="s">
        <v>130</v>
      </c>
      <c r="L73" s="18" t="e">
        <f>IF(((L36-L65+(L66*L34)+(L72*L41))/(L66+L72))&gt;L34,L34,((L36-L65+(L66*L34)+(L72*L41))/(L66+L72)))</f>
        <v>#DIV/0!</v>
      </c>
    </row>
    <row r="74" spans="1:12" ht="18.75" customHeight="1" x14ac:dyDescent="0.35">
      <c r="A74" s="71">
        <v>57</v>
      </c>
      <c r="B74" s="71">
        <v>57</v>
      </c>
      <c r="C74" s="145"/>
      <c r="D74" s="71">
        <v>57</v>
      </c>
      <c r="E74" s="12"/>
      <c r="F74" s="102" t="s">
        <v>159</v>
      </c>
      <c r="G74" s="102"/>
      <c r="H74" s="102"/>
      <c r="I74" s="102"/>
      <c r="J74" s="40" t="s">
        <v>223</v>
      </c>
      <c r="K74" s="9" t="s">
        <v>22</v>
      </c>
      <c r="L74" s="18" t="e">
        <f>L65-L66*(L34-L73)</f>
        <v>#DIV/0!</v>
      </c>
    </row>
    <row r="75" spans="1:12" ht="18.75" customHeight="1" x14ac:dyDescent="0.25">
      <c r="A75" s="67">
        <v>58</v>
      </c>
      <c r="B75" s="67">
        <v>58</v>
      </c>
      <c r="C75" s="145"/>
      <c r="D75" s="67">
        <v>58</v>
      </c>
      <c r="E75" s="12"/>
      <c r="F75" s="102" t="s">
        <v>160</v>
      </c>
      <c r="G75" s="102"/>
      <c r="H75" s="102"/>
      <c r="I75" s="102"/>
      <c r="J75" s="45"/>
      <c r="K75" s="44"/>
      <c r="L75" s="17"/>
    </row>
    <row r="76" spans="1:12" ht="18.75" customHeight="1" x14ac:dyDescent="0.35">
      <c r="A76" s="66"/>
      <c r="B76" s="66"/>
      <c r="C76" s="145"/>
      <c r="D76" s="66"/>
      <c r="E76" s="3"/>
      <c r="F76" s="38"/>
      <c r="G76" s="57"/>
      <c r="H76" s="98" t="s">
        <v>161</v>
      </c>
      <c r="I76" s="99"/>
      <c r="J76" s="46" t="s">
        <v>225</v>
      </c>
      <c r="K76" s="9" t="s">
        <v>22</v>
      </c>
      <c r="L76" s="24" t="e">
        <f>0.5*(L32+L74)</f>
        <v>#DIV/0!</v>
      </c>
    </row>
    <row r="77" spans="1:12" ht="18.75" customHeight="1" x14ac:dyDescent="0.35">
      <c r="A77" s="71"/>
      <c r="B77" s="71"/>
      <c r="C77" s="145"/>
      <c r="D77" s="71"/>
      <c r="E77" s="43"/>
      <c r="F77" s="38"/>
      <c r="G77" s="57"/>
      <c r="H77" s="98" t="s">
        <v>162</v>
      </c>
      <c r="I77" s="99"/>
      <c r="J77" s="46" t="s">
        <v>224</v>
      </c>
      <c r="K77" s="9" t="s">
        <v>22</v>
      </c>
      <c r="L77" s="24" t="e">
        <f>0.5*(L32+L65)</f>
        <v>#DIV/0!</v>
      </c>
    </row>
    <row r="78" spans="1:12" ht="18.75" customHeight="1" x14ac:dyDescent="0.25">
      <c r="A78" s="67">
        <v>59</v>
      </c>
      <c r="B78" s="67">
        <v>59</v>
      </c>
      <c r="C78" s="145"/>
      <c r="D78" s="67">
        <v>59</v>
      </c>
      <c r="E78" s="12"/>
      <c r="F78" s="100" t="s">
        <v>292</v>
      </c>
      <c r="G78" s="101"/>
      <c r="H78" s="101"/>
      <c r="I78" s="99"/>
      <c r="J78" s="46"/>
      <c r="K78" s="80" t="s">
        <v>58</v>
      </c>
      <c r="L78" s="87" t="s">
        <v>58</v>
      </c>
    </row>
    <row r="79" spans="1:12" ht="18.75" customHeight="1" x14ac:dyDescent="0.35">
      <c r="A79" s="66"/>
      <c r="B79" s="66"/>
      <c r="C79" s="145"/>
      <c r="D79" s="66"/>
      <c r="E79" s="3"/>
      <c r="F79" s="38"/>
      <c r="G79" s="57"/>
      <c r="H79" s="98" t="s">
        <v>161</v>
      </c>
      <c r="I79" s="99"/>
      <c r="J79" s="46" t="s">
        <v>226</v>
      </c>
      <c r="K79" s="41" t="s">
        <v>130</v>
      </c>
      <c r="L79" s="24" t="e">
        <f>0.5*(L73+L51)</f>
        <v>#DIV/0!</v>
      </c>
    </row>
    <row r="80" spans="1:12" ht="18.75" customHeight="1" x14ac:dyDescent="0.35">
      <c r="A80" s="71"/>
      <c r="B80" s="71"/>
      <c r="C80" s="145"/>
      <c r="D80" s="71"/>
      <c r="E80" s="43"/>
      <c r="F80" s="38"/>
      <c r="H80" s="98" t="s">
        <v>162</v>
      </c>
      <c r="I80" s="99"/>
      <c r="J80" s="46" t="s">
        <v>227</v>
      </c>
      <c r="K80" s="41" t="s">
        <v>130</v>
      </c>
      <c r="L80" s="24">
        <f>0.5*(L34+L51)</f>
        <v>0</v>
      </c>
    </row>
    <row r="81" spans="1:12" ht="42" customHeight="1" x14ac:dyDescent="0.25">
      <c r="A81" s="71">
        <v>60</v>
      </c>
      <c r="B81" s="71">
        <v>60</v>
      </c>
      <c r="C81" s="145"/>
      <c r="D81" s="71">
        <v>60</v>
      </c>
      <c r="E81" s="6"/>
      <c r="F81" s="100" t="s">
        <v>294</v>
      </c>
      <c r="G81" s="101"/>
      <c r="H81" s="101"/>
      <c r="I81" s="99"/>
      <c r="J81" s="40"/>
      <c r="K81" s="9" t="s">
        <v>22</v>
      </c>
      <c r="L81" s="47"/>
    </row>
    <row r="82" spans="1:12" ht="45" customHeight="1" x14ac:dyDescent="0.35">
      <c r="A82" s="49">
        <v>61</v>
      </c>
      <c r="B82" s="49">
        <v>61</v>
      </c>
      <c r="C82" s="145"/>
      <c r="D82" s="49">
        <v>61</v>
      </c>
      <c r="E82" s="40" t="s">
        <v>228</v>
      </c>
      <c r="F82" s="100" t="s">
        <v>295</v>
      </c>
      <c r="G82" s="101"/>
      <c r="H82" s="101"/>
      <c r="I82" s="99"/>
      <c r="J82" s="40"/>
      <c r="K82" s="74" t="s">
        <v>58</v>
      </c>
      <c r="L82" s="47"/>
    </row>
    <row r="83" spans="1:12" ht="27" customHeight="1" x14ac:dyDescent="0.35">
      <c r="A83" s="71">
        <v>62</v>
      </c>
      <c r="B83" s="71">
        <v>62</v>
      </c>
      <c r="C83" s="145"/>
      <c r="D83" s="71">
        <v>62</v>
      </c>
      <c r="E83" s="6" t="s">
        <v>163</v>
      </c>
      <c r="F83" s="100" t="s">
        <v>164</v>
      </c>
      <c r="G83" s="101"/>
      <c r="H83" s="101"/>
      <c r="I83" s="99"/>
      <c r="J83" s="5" t="s">
        <v>229</v>
      </c>
      <c r="K83" s="23" t="s">
        <v>165</v>
      </c>
      <c r="L83" s="24" t="e">
        <f>L82/L43</f>
        <v>#DIV/0!</v>
      </c>
    </row>
    <row r="84" spans="1:12" ht="33" customHeight="1" x14ac:dyDescent="0.35">
      <c r="A84" s="49">
        <v>63</v>
      </c>
      <c r="B84" s="49">
        <v>63</v>
      </c>
      <c r="C84" s="145"/>
      <c r="D84" s="49">
        <v>63</v>
      </c>
      <c r="E84" s="43" t="s">
        <v>166</v>
      </c>
      <c r="F84" s="100" t="s">
        <v>296</v>
      </c>
      <c r="G84" s="101"/>
      <c r="H84" s="101"/>
      <c r="I84" s="99"/>
      <c r="J84" s="40"/>
      <c r="K84" s="23" t="s">
        <v>48</v>
      </c>
      <c r="L84" s="47"/>
    </row>
    <row r="85" spans="1:12" ht="33" customHeight="1" x14ac:dyDescent="0.35">
      <c r="A85" s="71">
        <v>64</v>
      </c>
      <c r="B85" s="71">
        <v>64</v>
      </c>
      <c r="C85" s="145"/>
      <c r="D85" s="71">
        <v>64</v>
      </c>
      <c r="E85" s="48" t="s">
        <v>167</v>
      </c>
      <c r="F85" s="103" t="s">
        <v>168</v>
      </c>
      <c r="G85" s="104"/>
      <c r="H85" s="104"/>
      <c r="I85" s="105"/>
      <c r="J85" s="5" t="s">
        <v>230</v>
      </c>
      <c r="K85" s="44" t="s">
        <v>169</v>
      </c>
      <c r="L85" s="24" t="e">
        <f>(L71+L84)/(0.243*L43)</f>
        <v>#DIV/0!</v>
      </c>
    </row>
    <row r="86" spans="1:12" ht="45" customHeight="1" x14ac:dyDescent="0.35">
      <c r="A86" s="49">
        <v>65</v>
      </c>
      <c r="B86" s="49">
        <v>65</v>
      </c>
      <c r="C86" s="145"/>
      <c r="D86" s="49">
        <v>65</v>
      </c>
      <c r="E86" s="6" t="s">
        <v>170</v>
      </c>
      <c r="F86" s="100" t="s">
        <v>282</v>
      </c>
      <c r="G86" s="101"/>
      <c r="H86" s="101"/>
      <c r="I86" s="99"/>
      <c r="J86" s="13" t="s">
        <v>231</v>
      </c>
      <c r="K86" s="41" t="s">
        <v>130</v>
      </c>
      <c r="L86" s="41" t="e">
        <f>(L36-L65+(L66*L34)+(L85*L41))/(L66+L85)</f>
        <v>#DIV/0!</v>
      </c>
    </row>
    <row r="87" spans="1:12" ht="81" customHeight="1" x14ac:dyDescent="0.35">
      <c r="A87" s="71">
        <v>66</v>
      </c>
      <c r="B87" s="71">
        <v>66</v>
      </c>
      <c r="C87" s="145"/>
      <c r="D87" s="71">
        <v>66</v>
      </c>
      <c r="E87" s="39" t="s">
        <v>171</v>
      </c>
      <c r="F87" s="103" t="s">
        <v>173</v>
      </c>
      <c r="G87" s="104"/>
      <c r="H87" s="104"/>
      <c r="I87" s="105"/>
      <c r="J87" s="46" t="s">
        <v>227</v>
      </c>
      <c r="K87" s="41" t="s">
        <v>130</v>
      </c>
      <c r="L87" s="27">
        <f>0.5*(L34+L51)</f>
        <v>0</v>
      </c>
    </row>
    <row r="88" spans="1:12" ht="36" customHeight="1" x14ac:dyDescent="0.35">
      <c r="A88" s="49">
        <v>67</v>
      </c>
      <c r="B88" s="29" t="s">
        <v>58</v>
      </c>
      <c r="C88" s="145"/>
      <c r="D88" s="49">
        <v>67</v>
      </c>
      <c r="E88" s="39" t="s">
        <v>172</v>
      </c>
      <c r="F88" s="103" t="s">
        <v>174</v>
      </c>
      <c r="G88" s="104"/>
      <c r="H88" s="104"/>
      <c r="I88" s="105"/>
      <c r="J88" s="37" t="s">
        <v>175</v>
      </c>
      <c r="K88" s="9" t="s">
        <v>22</v>
      </c>
      <c r="L88" s="27" t="e">
        <f>L65-((0.5*L52)/(0.243*L46))</f>
        <v>#DIV/0!</v>
      </c>
    </row>
    <row r="89" spans="1:12" ht="33" customHeight="1" x14ac:dyDescent="0.35">
      <c r="A89" s="71">
        <v>68</v>
      </c>
      <c r="B89" s="29" t="s">
        <v>58</v>
      </c>
      <c r="C89" s="145"/>
      <c r="D89" s="71">
        <v>68</v>
      </c>
      <c r="E89" s="40" t="s">
        <v>106</v>
      </c>
      <c r="F89" s="102" t="s">
        <v>95</v>
      </c>
      <c r="G89" s="102"/>
      <c r="H89" s="102"/>
      <c r="I89" s="102"/>
      <c r="J89" s="40" t="s">
        <v>233</v>
      </c>
      <c r="K89" s="9" t="s">
        <v>22</v>
      </c>
      <c r="L89" s="27" t="e">
        <f>L53+((L71*(L88-L53))/(L42+L44+L71))</f>
        <v>#DIV/0!</v>
      </c>
    </row>
    <row r="90" spans="1:12" ht="33" customHeight="1" x14ac:dyDescent="0.35">
      <c r="A90" s="49">
        <v>69</v>
      </c>
      <c r="B90" s="49">
        <v>67</v>
      </c>
      <c r="C90" s="145"/>
      <c r="D90" s="49">
        <v>69</v>
      </c>
      <c r="E90" s="39" t="s">
        <v>176</v>
      </c>
      <c r="F90" s="103" t="s">
        <v>297</v>
      </c>
      <c r="G90" s="104"/>
      <c r="H90" s="104"/>
      <c r="I90" s="105"/>
      <c r="J90" s="34"/>
      <c r="K90" s="9" t="s">
        <v>22</v>
      </c>
      <c r="L90" s="33"/>
    </row>
    <row r="91" spans="1:12" ht="18.75" customHeight="1" x14ac:dyDescent="0.35">
      <c r="A91" s="71">
        <v>70</v>
      </c>
      <c r="B91" s="49">
        <v>68</v>
      </c>
      <c r="C91" s="145"/>
      <c r="D91" s="71">
        <v>70</v>
      </c>
      <c r="E91" s="39" t="s">
        <v>177</v>
      </c>
      <c r="F91" s="103" t="s">
        <v>234</v>
      </c>
      <c r="G91" s="104"/>
      <c r="H91" s="104"/>
      <c r="I91" s="105"/>
      <c r="J91" s="34"/>
      <c r="K91" s="41" t="s">
        <v>130</v>
      </c>
      <c r="L91" s="33"/>
    </row>
    <row r="92" spans="1:12" ht="33" customHeight="1" x14ac:dyDescent="0.35">
      <c r="A92" s="49">
        <v>71</v>
      </c>
      <c r="B92" s="49">
        <v>69</v>
      </c>
      <c r="C92" s="145"/>
      <c r="D92" s="49">
        <v>71</v>
      </c>
      <c r="E92" s="28" t="s">
        <v>239</v>
      </c>
      <c r="F92" s="102" t="s">
        <v>95</v>
      </c>
      <c r="G92" s="102"/>
      <c r="H92" s="102"/>
      <c r="I92" s="102"/>
      <c r="J92" s="40" t="s">
        <v>235</v>
      </c>
      <c r="K92" s="9" t="s">
        <v>22</v>
      </c>
      <c r="L92" s="27" t="e">
        <f>(L53+(L71*(L88-L53))/(0.243*L43))</f>
        <v>#DIV/0!</v>
      </c>
    </row>
    <row r="93" spans="1:12" ht="18.75" customHeight="1" x14ac:dyDescent="0.35">
      <c r="A93" s="71">
        <v>72</v>
      </c>
      <c r="B93" s="29" t="s">
        <v>58</v>
      </c>
      <c r="C93" s="145"/>
      <c r="D93" s="71">
        <v>72</v>
      </c>
      <c r="E93" s="12" t="s">
        <v>178</v>
      </c>
      <c r="F93" s="100" t="s">
        <v>179</v>
      </c>
      <c r="G93" s="101"/>
      <c r="H93" s="101"/>
      <c r="I93" s="99"/>
      <c r="J93" s="5" t="s">
        <v>242</v>
      </c>
      <c r="K93" s="63" t="s">
        <v>49</v>
      </c>
      <c r="L93" s="27" t="e">
        <f>L46*(L34-L86)</f>
        <v>#DIV/0!</v>
      </c>
    </row>
    <row r="94" spans="1:12" ht="18.75" customHeight="1" x14ac:dyDescent="0.35">
      <c r="A94" s="49">
        <v>73</v>
      </c>
      <c r="B94" s="29" t="s">
        <v>58</v>
      </c>
      <c r="C94" s="145"/>
      <c r="D94" s="49">
        <v>73</v>
      </c>
      <c r="E94" s="55" t="s">
        <v>240</v>
      </c>
      <c r="F94" s="100" t="s">
        <v>236</v>
      </c>
      <c r="G94" s="101"/>
      <c r="H94" s="101"/>
      <c r="I94" s="99"/>
      <c r="J94" s="40" t="s">
        <v>237</v>
      </c>
      <c r="K94" s="9" t="s">
        <v>22</v>
      </c>
      <c r="L94" s="27" t="e">
        <f>L29-(L93/(0.243*L46))</f>
        <v>#DIV/0!</v>
      </c>
    </row>
    <row r="95" spans="1:12" ht="18.75" customHeight="1" x14ac:dyDescent="0.35">
      <c r="A95" s="71">
        <v>74</v>
      </c>
      <c r="B95" s="29" t="s">
        <v>58</v>
      </c>
      <c r="C95" s="145"/>
      <c r="D95" s="71">
        <v>74</v>
      </c>
      <c r="E95" s="55" t="s">
        <v>241</v>
      </c>
      <c r="F95" s="100" t="s">
        <v>238</v>
      </c>
      <c r="G95" s="101"/>
      <c r="H95" s="101"/>
      <c r="I95" s="99"/>
      <c r="J95" s="40" t="s">
        <v>243</v>
      </c>
      <c r="K95" s="9" t="s">
        <v>22</v>
      </c>
      <c r="L95" s="27" t="e">
        <f>L65-(L66*(L34-L86))</f>
        <v>#DIV/0!</v>
      </c>
    </row>
    <row r="96" spans="1:12" ht="36" customHeight="1" x14ac:dyDescent="0.35">
      <c r="A96" s="49">
        <v>75</v>
      </c>
      <c r="B96" s="29" t="s">
        <v>58</v>
      </c>
      <c r="C96" s="145"/>
      <c r="D96" s="49">
        <v>75</v>
      </c>
      <c r="E96" s="12" t="s">
        <v>57</v>
      </c>
      <c r="F96" s="100" t="s">
        <v>180</v>
      </c>
      <c r="G96" s="101"/>
      <c r="H96" s="101"/>
      <c r="I96" s="99"/>
      <c r="J96" s="68" t="s">
        <v>246</v>
      </c>
      <c r="K96" s="9" t="s">
        <v>22</v>
      </c>
      <c r="L96" s="27" t="e">
        <f>((L29-L65)-(L94-L95))/(LN((L29-L65)/(L94-L95)))</f>
        <v>#DIV/0!</v>
      </c>
    </row>
    <row r="97" spans="1:12" ht="18.75" customHeight="1" x14ac:dyDescent="0.35">
      <c r="A97" s="71">
        <v>76</v>
      </c>
      <c r="B97" s="29" t="s">
        <v>58</v>
      </c>
      <c r="C97" s="145"/>
      <c r="D97" s="71">
        <v>76</v>
      </c>
      <c r="E97" s="12" t="s">
        <v>244</v>
      </c>
      <c r="F97" s="100" t="s">
        <v>247</v>
      </c>
      <c r="G97" s="101"/>
      <c r="H97" s="101"/>
      <c r="I97" s="99"/>
      <c r="J97" s="12" t="s">
        <v>283</v>
      </c>
      <c r="K97" s="64" t="s">
        <v>55</v>
      </c>
      <c r="L97" s="27" t="e">
        <f>(L93*(L42+L44+L71)/L96)</f>
        <v>#DIV/0!</v>
      </c>
    </row>
    <row r="98" spans="1:12" ht="18.75" customHeight="1" x14ac:dyDescent="0.35">
      <c r="A98" s="67">
        <v>77</v>
      </c>
      <c r="B98" s="67">
        <v>70</v>
      </c>
      <c r="C98" s="145"/>
      <c r="D98" s="67">
        <v>77</v>
      </c>
      <c r="E98" s="12" t="s">
        <v>245</v>
      </c>
      <c r="F98" s="100" t="s">
        <v>248</v>
      </c>
      <c r="G98" s="101"/>
      <c r="H98" s="101"/>
      <c r="I98" s="99"/>
      <c r="J98" s="5"/>
      <c r="K98" s="74" t="s">
        <v>58</v>
      </c>
      <c r="L98" s="87" t="s">
        <v>58</v>
      </c>
    </row>
    <row r="99" spans="1:12" ht="18.75" customHeight="1" x14ac:dyDescent="0.35">
      <c r="A99" s="66"/>
      <c r="B99" s="66"/>
      <c r="C99" s="145"/>
      <c r="D99" s="66"/>
      <c r="E99" s="3"/>
      <c r="F99" s="72"/>
      <c r="G99" s="75"/>
      <c r="H99" s="98" t="s">
        <v>196</v>
      </c>
      <c r="I99" s="106"/>
      <c r="J99" s="12" t="s">
        <v>249</v>
      </c>
      <c r="K99" s="10" t="s">
        <v>49</v>
      </c>
      <c r="L99" s="27" t="e">
        <f>L52-L93</f>
        <v>#DIV/0!</v>
      </c>
    </row>
    <row r="100" spans="1:12" ht="18.75" customHeight="1" x14ac:dyDescent="0.35">
      <c r="A100" s="71"/>
      <c r="B100" s="71"/>
      <c r="C100" s="145"/>
      <c r="D100" s="71"/>
      <c r="E100" s="43"/>
      <c r="F100" s="70"/>
      <c r="G100" s="76"/>
      <c r="H100" s="98" t="s">
        <v>189</v>
      </c>
      <c r="I100" s="106"/>
      <c r="J100" s="12" t="s">
        <v>250</v>
      </c>
      <c r="K100" s="10" t="s">
        <v>49</v>
      </c>
      <c r="L100" s="27">
        <f>L52</f>
        <v>0</v>
      </c>
    </row>
    <row r="101" spans="1:12" ht="58.5" customHeight="1" x14ac:dyDescent="0.35">
      <c r="A101" s="49">
        <v>78</v>
      </c>
      <c r="B101" s="49">
        <v>71</v>
      </c>
      <c r="C101" s="145"/>
      <c r="D101" s="49">
        <v>78</v>
      </c>
      <c r="E101" s="6" t="s">
        <v>181</v>
      </c>
      <c r="F101" s="100" t="s">
        <v>298</v>
      </c>
      <c r="G101" s="101"/>
      <c r="H101" s="101"/>
      <c r="I101" s="99"/>
      <c r="J101" s="5"/>
      <c r="K101" s="9" t="s">
        <v>22</v>
      </c>
      <c r="L101" s="33"/>
    </row>
    <row r="102" spans="1:12" ht="58.5" customHeight="1" x14ac:dyDescent="0.35">
      <c r="A102" s="49">
        <v>79</v>
      </c>
      <c r="B102" s="49">
        <v>72</v>
      </c>
      <c r="C102" s="145"/>
      <c r="D102" s="49">
        <v>79</v>
      </c>
      <c r="E102" s="6" t="s">
        <v>182</v>
      </c>
      <c r="F102" s="100" t="s">
        <v>299</v>
      </c>
      <c r="G102" s="101"/>
      <c r="H102" s="101"/>
      <c r="I102" s="99"/>
      <c r="J102" s="5"/>
      <c r="K102" s="9" t="s">
        <v>22</v>
      </c>
      <c r="L102" s="33"/>
    </row>
    <row r="103" spans="1:12" ht="18.75" customHeight="1" x14ac:dyDescent="0.35">
      <c r="A103" s="49">
        <v>80</v>
      </c>
      <c r="B103" s="49">
        <v>73</v>
      </c>
      <c r="C103" s="145"/>
      <c r="D103" s="49">
        <v>80</v>
      </c>
      <c r="E103" s="6" t="s">
        <v>183</v>
      </c>
      <c r="F103" s="100" t="s">
        <v>186</v>
      </c>
      <c r="G103" s="101"/>
      <c r="H103" s="101"/>
      <c r="I103" s="99"/>
      <c r="J103" s="5"/>
      <c r="K103" s="10" t="s">
        <v>130</v>
      </c>
      <c r="L103" s="33"/>
    </row>
    <row r="104" spans="1:12" ht="18.75" customHeight="1" x14ac:dyDescent="0.35">
      <c r="A104" s="49">
        <v>81</v>
      </c>
      <c r="B104" s="49">
        <v>74</v>
      </c>
      <c r="C104" s="145"/>
      <c r="D104" s="49">
        <v>81</v>
      </c>
      <c r="E104" s="12" t="s">
        <v>184</v>
      </c>
      <c r="F104" s="103" t="s">
        <v>185</v>
      </c>
      <c r="G104" s="104"/>
      <c r="H104" s="104"/>
      <c r="I104" s="105"/>
      <c r="J104" s="5"/>
      <c r="K104" s="10" t="s">
        <v>130</v>
      </c>
      <c r="L104" s="33"/>
    </row>
    <row r="105" spans="1:12" ht="33" customHeight="1" x14ac:dyDescent="0.35">
      <c r="A105" s="67">
        <v>82</v>
      </c>
      <c r="B105" s="67">
        <v>75</v>
      </c>
      <c r="C105" s="145"/>
      <c r="D105" s="67">
        <v>82</v>
      </c>
      <c r="E105" s="12" t="s">
        <v>187</v>
      </c>
      <c r="F105" s="100" t="s">
        <v>188</v>
      </c>
      <c r="G105" s="101"/>
      <c r="H105" s="101"/>
      <c r="I105" s="99"/>
      <c r="J105" s="50"/>
      <c r="K105" s="88" t="s">
        <v>58</v>
      </c>
      <c r="L105" s="87" t="s">
        <v>58</v>
      </c>
    </row>
    <row r="106" spans="1:12" ht="30" customHeight="1" x14ac:dyDescent="0.25">
      <c r="A106" s="66"/>
      <c r="B106" s="66"/>
      <c r="C106" s="145"/>
      <c r="D106" s="66"/>
      <c r="E106" s="2"/>
      <c r="F106" s="72"/>
      <c r="G106" s="75"/>
      <c r="H106" s="98" t="s">
        <v>189</v>
      </c>
      <c r="I106" s="106"/>
      <c r="J106" s="51" t="s">
        <v>251</v>
      </c>
      <c r="K106" s="56" t="s">
        <v>130</v>
      </c>
      <c r="L106" s="27" t="e">
        <f>((L34-L103)-(L51-L104))/(LN((L34-L103)/(L51-L104)))</f>
        <v>#DIV/0!</v>
      </c>
    </row>
    <row r="107" spans="1:12" ht="30" customHeight="1" x14ac:dyDescent="0.25">
      <c r="A107" s="71"/>
      <c r="B107" s="71"/>
      <c r="C107" s="145"/>
      <c r="D107" s="71"/>
      <c r="E107" s="18"/>
      <c r="F107" s="77"/>
      <c r="G107" s="52"/>
      <c r="H107" s="98" t="s">
        <v>190</v>
      </c>
      <c r="I107" s="106"/>
      <c r="J107" s="51" t="s">
        <v>252</v>
      </c>
      <c r="K107" s="56" t="s">
        <v>130</v>
      </c>
      <c r="L107" s="27" t="e">
        <f>((L86-L103)-(L51-L104))/(LN((L86-L103)/(L51-L104)))</f>
        <v>#DIV/0!</v>
      </c>
    </row>
    <row r="108" spans="1:12" ht="33" customHeight="1" x14ac:dyDescent="0.35">
      <c r="A108" s="49">
        <v>83</v>
      </c>
      <c r="B108" s="49">
        <v>76</v>
      </c>
      <c r="C108" s="145"/>
      <c r="D108" s="49">
        <v>83</v>
      </c>
      <c r="E108" s="12" t="s">
        <v>191</v>
      </c>
      <c r="F108" s="103" t="s">
        <v>192</v>
      </c>
      <c r="G108" s="104"/>
      <c r="H108" s="104"/>
      <c r="I108" s="105"/>
      <c r="J108" s="5" t="s">
        <v>193</v>
      </c>
      <c r="K108" s="56" t="s">
        <v>55</v>
      </c>
      <c r="L108" s="27" t="e">
        <f>0.243*L43*L100/L106</f>
        <v>#DIV/0!</v>
      </c>
    </row>
    <row r="109" spans="1:12" ht="42" customHeight="1" x14ac:dyDescent="0.35">
      <c r="A109" s="67">
        <v>84</v>
      </c>
      <c r="B109" s="67">
        <v>77</v>
      </c>
      <c r="C109" s="145"/>
      <c r="D109" s="67">
        <v>84</v>
      </c>
      <c r="E109" s="12" t="s">
        <v>194</v>
      </c>
      <c r="F109" s="100" t="s">
        <v>195</v>
      </c>
      <c r="G109" s="101"/>
      <c r="H109" s="101"/>
      <c r="I109" s="99"/>
      <c r="J109" s="53"/>
      <c r="K109" s="19" t="s">
        <v>58</v>
      </c>
      <c r="L109" s="87" t="s">
        <v>58</v>
      </c>
    </row>
    <row r="110" spans="1:12" ht="18.75" customHeight="1" x14ac:dyDescent="0.35">
      <c r="A110" s="66"/>
      <c r="B110" s="66"/>
      <c r="C110" s="145"/>
      <c r="D110" s="66"/>
      <c r="E110" s="3"/>
      <c r="F110" s="72"/>
      <c r="G110" s="75"/>
      <c r="H110" s="98" t="s">
        <v>196</v>
      </c>
      <c r="I110" s="106"/>
      <c r="J110" s="5" t="s">
        <v>197</v>
      </c>
      <c r="K110" s="9" t="s">
        <v>55</v>
      </c>
      <c r="L110" s="27" t="e">
        <f>L108+L97</f>
        <v>#DIV/0!</v>
      </c>
    </row>
    <row r="111" spans="1:12" ht="18.75" customHeight="1" x14ac:dyDescent="0.35">
      <c r="A111" s="71"/>
      <c r="B111" s="71"/>
      <c r="C111" s="146"/>
      <c r="D111" s="71"/>
      <c r="E111" s="43"/>
      <c r="F111" s="70"/>
      <c r="G111" s="76"/>
      <c r="H111" s="98" t="s">
        <v>189</v>
      </c>
      <c r="I111" s="106"/>
      <c r="J111" s="5" t="s">
        <v>198</v>
      </c>
      <c r="K111" s="9" t="s">
        <v>55</v>
      </c>
      <c r="L111" s="27" t="e">
        <f>L108</f>
        <v>#DIV/0!</v>
      </c>
    </row>
    <row r="112" spans="1:12" ht="33" customHeight="1" x14ac:dyDescent="0.35">
      <c r="A112" s="49">
        <v>85</v>
      </c>
      <c r="B112" s="49">
        <v>78</v>
      </c>
      <c r="C112" s="141"/>
      <c r="D112" s="49">
        <v>85</v>
      </c>
      <c r="E112" s="6" t="s">
        <v>31</v>
      </c>
      <c r="F112" s="100" t="s">
        <v>199</v>
      </c>
      <c r="G112" s="101"/>
      <c r="H112" s="101"/>
      <c r="I112" s="99"/>
      <c r="J112" s="5" t="s">
        <v>253</v>
      </c>
      <c r="K112" s="19" t="s">
        <v>58</v>
      </c>
      <c r="L112" s="27" t="e">
        <f>L109/(L14*L19)</f>
        <v>#VALUE!</v>
      </c>
    </row>
    <row r="113" spans="1:12" ht="63.75" customHeight="1" x14ac:dyDescent="0.25">
      <c r="A113" s="49">
        <v>86</v>
      </c>
      <c r="B113" s="49">
        <v>79</v>
      </c>
      <c r="C113" s="142"/>
      <c r="D113" s="49">
        <v>86</v>
      </c>
      <c r="E113" s="6"/>
      <c r="F113" s="100" t="s">
        <v>300</v>
      </c>
      <c r="G113" s="101"/>
      <c r="H113" s="101"/>
      <c r="I113" s="99"/>
      <c r="J113" s="52"/>
      <c r="K113" s="19" t="s">
        <v>58</v>
      </c>
      <c r="L113" s="33"/>
    </row>
    <row r="114" spans="1:12" ht="33" customHeight="1" x14ac:dyDescent="0.35">
      <c r="A114" s="49">
        <v>87</v>
      </c>
      <c r="B114" s="49">
        <v>80</v>
      </c>
      <c r="C114" s="143"/>
      <c r="D114" s="49">
        <v>87</v>
      </c>
      <c r="E114" s="5"/>
      <c r="F114" s="100" t="s">
        <v>254</v>
      </c>
      <c r="G114" s="101"/>
      <c r="H114" s="101"/>
      <c r="I114" s="101"/>
      <c r="J114" s="5"/>
      <c r="K114" s="9" t="s">
        <v>49</v>
      </c>
      <c r="L114" s="33"/>
    </row>
    <row r="115" spans="1:12" ht="18.75" customHeight="1" x14ac:dyDescent="0.35">
      <c r="A115" s="49">
        <v>88</v>
      </c>
      <c r="B115" s="49">
        <v>81</v>
      </c>
      <c r="C115" s="144" t="s">
        <v>272</v>
      </c>
      <c r="D115" s="49">
        <v>88</v>
      </c>
      <c r="E115" s="6" t="s">
        <v>200</v>
      </c>
      <c r="F115" s="103" t="s">
        <v>201</v>
      </c>
      <c r="G115" s="104"/>
      <c r="H115" s="104"/>
      <c r="I115" s="105"/>
      <c r="J115" s="52" t="s">
        <v>284</v>
      </c>
      <c r="K115" s="19" t="s">
        <v>58</v>
      </c>
      <c r="L115" s="27" t="e">
        <f>(L23*60)/(14.58*L42*L46)</f>
        <v>#DIV/0!</v>
      </c>
    </row>
    <row r="116" spans="1:12" ht="18" customHeight="1" x14ac:dyDescent="0.25">
      <c r="A116" s="49">
        <v>89</v>
      </c>
      <c r="B116" s="49">
        <v>82</v>
      </c>
      <c r="C116" s="145"/>
      <c r="D116" s="49">
        <v>89</v>
      </c>
      <c r="E116" s="6" t="s">
        <v>202</v>
      </c>
      <c r="F116" s="103" t="s">
        <v>203</v>
      </c>
      <c r="G116" s="104"/>
      <c r="H116" s="104"/>
      <c r="I116" s="105"/>
      <c r="J116" s="6" t="s">
        <v>202</v>
      </c>
      <c r="K116" s="25" t="s">
        <v>58</v>
      </c>
      <c r="L116" s="27" t="e">
        <f>EXP(-L115)</f>
        <v>#DIV/0!</v>
      </c>
    </row>
    <row r="117" spans="1:12" ht="18" customHeight="1" x14ac:dyDescent="0.35">
      <c r="A117" s="49">
        <v>90</v>
      </c>
      <c r="B117" s="29">
        <v>83</v>
      </c>
      <c r="C117" s="145"/>
      <c r="D117" s="49">
        <v>90</v>
      </c>
      <c r="E117" s="43" t="s">
        <v>146</v>
      </c>
      <c r="F117" s="100" t="s">
        <v>255</v>
      </c>
      <c r="G117" s="101"/>
      <c r="H117" s="101"/>
      <c r="I117" s="99"/>
      <c r="J117" s="18" t="s">
        <v>256</v>
      </c>
      <c r="K117" s="58" t="s">
        <v>130</v>
      </c>
      <c r="L117" s="27" t="e">
        <f>L34-(L114/L46)</f>
        <v>#DIV/0!</v>
      </c>
    </row>
    <row r="118" spans="1:12" ht="39" customHeight="1" x14ac:dyDescent="0.35">
      <c r="A118" s="49">
        <v>91</v>
      </c>
      <c r="B118" s="29">
        <v>84</v>
      </c>
      <c r="C118" s="145"/>
      <c r="D118" s="49">
        <v>91</v>
      </c>
      <c r="E118" s="43" t="s">
        <v>204</v>
      </c>
      <c r="F118" s="100" t="s">
        <v>205</v>
      </c>
      <c r="G118" s="101"/>
      <c r="H118" s="101"/>
      <c r="I118" s="99"/>
      <c r="J118" s="65" t="s">
        <v>285</v>
      </c>
      <c r="K118" s="58" t="s">
        <v>130</v>
      </c>
      <c r="L118" s="27" t="e">
        <f>L34-((L34-L117)/(1-L116))</f>
        <v>#DIV/0!</v>
      </c>
    </row>
    <row r="119" spans="1:12" ht="33" customHeight="1" x14ac:dyDescent="0.35">
      <c r="A119" s="49">
        <v>92</v>
      </c>
      <c r="B119" s="29">
        <v>85</v>
      </c>
      <c r="C119" s="145"/>
      <c r="D119" s="49">
        <v>92</v>
      </c>
      <c r="E119" s="43" t="s">
        <v>206</v>
      </c>
      <c r="F119" s="100" t="s">
        <v>207</v>
      </c>
      <c r="G119" s="101"/>
      <c r="H119" s="101"/>
      <c r="I119" s="99"/>
      <c r="J119" s="26"/>
      <c r="K119" s="9" t="s">
        <v>22</v>
      </c>
      <c r="L119" s="33"/>
    </row>
    <row r="120" spans="1:12" ht="18.75" customHeight="1" x14ac:dyDescent="0.35">
      <c r="A120" s="49">
        <v>93</v>
      </c>
      <c r="B120" s="29">
        <v>86</v>
      </c>
      <c r="C120" s="143"/>
      <c r="D120" s="49">
        <v>93</v>
      </c>
      <c r="E120" s="6" t="s">
        <v>69</v>
      </c>
      <c r="F120" s="102" t="s">
        <v>208</v>
      </c>
      <c r="G120" s="102"/>
      <c r="H120" s="102"/>
      <c r="I120" s="102"/>
      <c r="J120" s="5" t="s">
        <v>257</v>
      </c>
      <c r="K120" s="9" t="s">
        <v>22</v>
      </c>
      <c r="L120" s="27" t="e">
        <f>L119+(L29-L119)*L116</f>
        <v>#DIV/0!</v>
      </c>
    </row>
    <row r="121" spans="1:12" ht="45" customHeight="1" x14ac:dyDescent="0.35">
      <c r="A121" s="49">
        <v>94</v>
      </c>
      <c r="B121" s="29">
        <v>87</v>
      </c>
      <c r="C121" s="144" t="s">
        <v>273</v>
      </c>
      <c r="D121" s="49">
        <v>94</v>
      </c>
      <c r="E121" s="40" t="s">
        <v>258</v>
      </c>
      <c r="F121" s="102" t="s">
        <v>305</v>
      </c>
      <c r="G121" s="102"/>
      <c r="H121" s="102"/>
      <c r="I121" s="102"/>
      <c r="J121" s="26"/>
      <c r="K121" s="79" t="s">
        <v>259</v>
      </c>
      <c r="L121" s="33"/>
    </row>
    <row r="122" spans="1:12" ht="36" x14ac:dyDescent="0.35">
      <c r="A122" s="49">
        <v>95</v>
      </c>
      <c r="B122" s="49">
        <v>88</v>
      </c>
      <c r="C122" s="145"/>
      <c r="D122" s="49">
        <v>95</v>
      </c>
      <c r="E122" s="6" t="s">
        <v>108</v>
      </c>
      <c r="F122" s="103" t="s">
        <v>209</v>
      </c>
      <c r="G122" s="104"/>
      <c r="H122" s="104"/>
      <c r="I122" s="105"/>
      <c r="J122" s="40" t="s">
        <v>261</v>
      </c>
      <c r="K122" s="80" t="s">
        <v>58</v>
      </c>
      <c r="L122" s="27" t="e">
        <f>(460+(0.5*(L29+L120)))/(17.71*L33)</f>
        <v>#DIV/0!</v>
      </c>
    </row>
    <row r="123" spans="1:12" ht="35.25" customHeight="1" x14ac:dyDescent="0.35">
      <c r="A123" s="49">
        <v>96</v>
      </c>
      <c r="B123" s="29">
        <v>89</v>
      </c>
      <c r="C123" s="146"/>
      <c r="D123" s="49">
        <v>96</v>
      </c>
      <c r="E123" s="78" t="s">
        <v>265</v>
      </c>
      <c r="F123" s="100" t="s">
        <v>260</v>
      </c>
      <c r="G123" s="101"/>
      <c r="H123" s="101"/>
      <c r="I123" s="99"/>
      <c r="J123" s="78" t="s">
        <v>263</v>
      </c>
      <c r="K123" s="82" t="s">
        <v>262</v>
      </c>
      <c r="L123" s="27" t="e">
        <f>L121*L122*L112</f>
        <v>#DIV/0!</v>
      </c>
    </row>
    <row r="124" spans="1:12" ht="30" customHeight="1" x14ac:dyDescent="0.25">
      <c r="A124" s="49">
        <v>97</v>
      </c>
      <c r="B124" s="49">
        <v>90</v>
      </c>
      <c r="C124" s="144" t="s">
        <v>274</v>
      </c>
      <c r="D124" s="49">
        <v>97</v>
      </c>
      <c r="E124" s="6" t="s">
        <v>109</v>
      </c>
      <c r="F124" s="103" t="s">
        <v>306</v>
      </c>
      <c r="G124" s="104"/>
      <c r="H124" s="104"/>
      <c r="I124" s="105"/>
      <c r="J124" s="83"/>
      <c r="K124" s="30" t="s">
        <v>58</v>
      </c>
      <c r="L124" s="89"/>
    </row>
    <row r="125" spans="1:12" ht="36" customHeight="1" x14ac:dyDescent="0.35">
      <c r="A125" s="71">
        <v>98</v>
      </c>
      <c r="B125" s="49">
        <v>91</v>
      </c>
      <c r="C125" s="145"/>
      <c r="D125" s="71">
        <v>98</v>
      </c>
      <c r="E125" s="59" t="s">
        <v>107</v>
      </c>
      <c r="F125" s="102" t="s">
        <v>110</v>
      </c>
      <c r="G125" s="102"/>
      <c r="H125" s="102"/>
      <c r="I125" s="102"/>
      <c r="J125" s="65" t="s">
        <v>264</v>
      </c>
      <c r="K125" s="36" t="s">
        <v>211</v>
      </c>
      <c r="L125" s="61" t="e">
        <f>(L124*(L60^2)*L69)/(1.34*L20)</f>
        <v>#DIV/0!</v>
      </c>
    </row>
    <row r="126" spans="1:12" ht="30" customHeight="1" x14ac:dyDescent="0.35">
      <c r="A126" s="71">
        <v>99</v>
      </c>
      <c r="B126" s="49">
        <v>92</v>
      </c>
      <c r="C126" s="145"/>
      <c r="D126" s="71">
        <v>99</v>
      </c>
      <c r="E126" s="43" t="s">
        <v>112</v>
      </c>
      <c r="F126" s="102" t="s">
        <v>293</v>
      </c>
      <c r="G126" s="102"/>
      <c r="H126" s="102"/>
      <c r="I126" s="102"/>
      <c r="J126" s="60"/>
      <c r="K126" s="58" t="s">
        <v>210</v>
      </c>
      <c r="L126" s="89"/>
    </row>
    <row r="127" spans="1:12" ht="35.25" customHeight="1" x14ac:dyDescent="0.25">
      <c r="A127" s="71">
        <v>100</v>
      </c>
      <c r="B127" s="49">
        <v>93</v>
      </c>
      <c r="C127" s="146"/>
      <c r="D127" s="71">
        <v>100</v>
      </c>
      <c r="E127" s="78" t="s">
        <v>111</v>
      </c>
      <c r="F127" s="102" t="s">
        <v>266</v>
      </c>
      <c r="G127" s="102"/>
      <c r="H127" s="102"/>
      <c r="I127" s="102"/>
      <c r="J127" s="81" t="s">
        <v>267</v>
      </c>
      <c r="K127" s="58" t="s">
        <v>210</v>
      </c>
      <c r="L127" s="61" t="e">
        <f>(L25*L125)+L126</f>
        <v>#DIV/0!</v>
      </c>
    </row>
  </sheetData>
  <mergeCells count="141">
    <mergeCell ref="C112:C114"/>
    <mergeCell ref="C115:C120"/>
    <mergeCell ref="C121:C123"/>
    <mergeCell ref="C124:C127"/>
    <mergeCell ref="F11:I11"/>
    <mergeCell ref="H79:I79"/>
    <mergeCell ref="H80:I80"/>
    <mergeCell ref="F94:I94"/>
    <mergeCell ref="F95:I95"/>
    <mergeCell ref="F97:I97"/>
    <mergeCell ref="F98:I98"/>
    <mergeCell ref="H99:I99"/>
    <mergeCell ref="H100:I100"/>
    <mergeCell ref="F116:I116"/>
    <mergeCell ref="F38:I38"/>
    <mergeCell ref="F64:I64"/>
    <mergeCell ref="F24:I24"/>
    <mergeCell ref="F34:I34"/>
    <mergeCell ref="F33:I33"/>
    <mergeCell ref="F35:I35"/>
    <mergeCell ref="C12:C26"/>
    <mergeCell ref="C27:C35"/>
    <mergeCell ref="C36:C111"/>
    <mergeCell ref="F127:I127"/>
    <mergeCell ref="A1:L2"/>
    <mergeCell ref="A6:B8"/>
    <mergeCell ref="A4:G4"/>
    <mergeCell ref="I4:L4"/>
    <mergeCell ref="C6:G6"/>
    <mergeCell ref="C8:K8"/>
    <mergeCell ref="C7:K7"/>
    <mergeCell ref="H6:K6"/>
    <mergeCell ref="C9:C10"/>
    <mergeCell ref="D9:D10"/>
    <mergeCell ref="E9:E10"/>
    <mergeCell ref="F9:I10"/>
    <mergeCell ref="J9:J10"/>
    <mergeCell ref="K9:K10"/>
    <mergeCell ref="L6:L10"/>
    <mergeCell ref="A9:A10"/>
    <mergeCell ref="B9:B10"/>
    <mergeCell ref="F126:I126"/>
    <mergeCell ref="F125:I125"/>
    <mergeCell ref="F124:I124"/>
    <mergeCell ref="F87:I87"/>
    <mergeCell ref="F88:I88"/>
    <mergeCell ref="F36:I36"/>
    <mergeCell ref="F25:I25"/>
    <mergeCell ref="F20:I20"/>
    <mergeCell ref="F21:I21"/>
    <mergeCell ref="F22:I22"/>
    <mergeCell ref="F32:I32"/>
    <mergeCell ref="F30:I30"/>
    <mergeCell ref="F31:I31"/>
    <mergeCell ref="F26:I26"/>
    <mergeCell ref="F28:I28"/>
    <mergeCell ref="F29:I29"/>
    <mergeCell ref="F23:I23"/>
    <mergeCell ref="F50:I50"/>
    <mergeCell ref="F51:I51"/>
    <mergeCell ref="F52:I52"/>
    <mergeCell ref="F53:I53"/>
    <mergeCell ref="F54:I54"/>
    <mergeCell ref="F55:I55"/>
    <mergeCell ref="F56:I56"/>
    <mergeCell ref="F15:I15"/>
    <mergeCell ref="F16:I16"/>
    <mergeCell ref="F17:I17"/>
    <mergeCell ref="F18:I18"/>
    <mergeCell ref="F12:I12"/>
    <mergeCell ref="F13:I13"/>
    <mergeCell ref="F14:I14"/>
    <mergeCell ref="F27:I27"/>
    <mergeCell ref="F19:I19"/>
    <mergeCell ref="F57:I57"/>
    <mergeCell ref="F41:I41"/>
    <mergeCell ref="F43:I43"/>
    <mergeCell ref="F44:I44"/>
    <mergeCell ref="F42:I42"/>
    <mergeCell ref="F45:I45"/>
    <mergeCell ref="F46:I46"/>
    <mergeCell ref="F47:I47"/>
    <mergeCell ref="F48:I48"/>
    <mergeCell ref="F49:I49"/>
    <mergeCell ref="F74:I74"/>
    <mergeCell ref="F58:I58"/>
    <mergeCell ref="F59:I59"/>
    <mergeCell ref="F60:I60"/>
    <mergeCell ref="F61:I61"/>
    <mergeCell ref="F62:I62"/>
    <mergeCell ref="F63:I63"/>
    <mergeCell ref="F65:I65"/>
    <mergeCell ref="F66:I66"/>
    <mergeCell ref="F67:I67"/>
    <mergeCell ref="F122:I122"/>
    <mergeCell ref="F123:I123"/>
    <mergeCell ref="F112:I112"/>
    <mergeCell ref="F113:I113"/>
    <mergeCell ref="F115:I115"/>
    <mergeCell ref="F114:I114"/>
    <mergeCell ref="F120:I120"/>
    <mergeCell ref="F90:I90"/>
    <mergeCell ref="F91:I91"/>
    <mergeCell ref="F92:I92"/>
    <mergeCell ref="F93:I93"/>
    <mergeCell ref="F96:I96"/>
    <mergeCell ref="F101:I101"/>
    <mergeCell ref="F102:I102"/>
    <mergeCell ref="F103:I103"/>
    <mergeCell ref="F104:I104"/>
    <mergeCell ref="H106:I106"/>
    <mergeCell ref="F105:I105"/>
    <mergeCell ref="H107:I107"/>
    <mergeCell ref="F108:I108"/>
    <mergeCell ref="F109:I109"/>
    <mergeCell ref="H110:I110"/>
    <mergeCell ref="H111:I111"/>
    <mergeCell ref="F37:I37"/>
    <mergeCell ref="F39:J39"/>
    <mergeCell ref="F40:J40"/>
    <mergeCell ref="H76:I76"/>
    <mergeCell ref="H77:I77"/>
    <mergeCell ref="F117:I117"/>
    <mergeCell ref="F118:I118"/>
    <mergeCell ref="F119:I119"/>
    <mergeCell ref="F121:I121"/>
    <mergeCell ref="F81:I81"/>
    <mergeCell ref="F82:I82"/>
    <mergeCell ref="F86:I86"/>
    <mergeCell ref="F85:I85"/>
    <mergeCell ref="F83:I83"/>
    <mergeCell ref="F84:I84"/>
    <mergeCell ref="F89:I89"/>
    <mergeCell ref="F75:I75"/>
    <mergeCell ref="F78:I78"/>
    <mergeCell ref="F68:I68"/>
    <mergeCell ref="F69:I69"/>
    <mergeCell ref="F70:I70"/>
    <mergeCell ref="F71:I71"/>
    <mergeCell ref="F72:I72"/>
    <mergeCell ref="F73:I73"/>
  </mergeCells>
  <pageMargins left="0.25" right="0.25" top="0.75" bottom="0.75" header="0.3" footer="0.3"/>
  <pageSetup orientation="landscape" r:id="rId1"/>
  <headerFooter>
    <oddFooter>&amp;LPage &amp;P of &amp;N&amp;RForm 410-9 (IP Units)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 410-9 IP Units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jfaragalli</dc:creator>
  <cp:lastModifiedBy>Hamamcioglu, Sarp</cp:lastModifiedBy>
  <cp:lastPrinted>2011-07-06T16:21:14Z</cp:lastPrinted>
  <dcterms:created xsi:type="dcterms:W3CDTF">2011-06-28T13:48:48Z</dcterms:created>
  <dcterms:modified xsi:type="dcterms:W3CDTF">2023-04-20T15:20:27Z</dcterms:modified>
</cp:coreProperties>
</file>